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35" yWindow="4935" windowWidth="20610" windowHeight="4950" activeTab="13"/>
  </bookViews>
  <sheets>
    <sheet name="01" sheetId="23" r:id="rId1"/>
    <sheet name="02" sheetId="24" r:id="rId2"/>
    <sheet name="03" sheetId="29" r:id="rId3"/>
    <sheet name="07" sheetId="28" r:id="rId4"/>
    <sheet name="04" sheetId="25" r:id="rId5"/>
    <sheet name="05" sheetId="27" r:id="rId6"/>
    <sheet name="06" sheetId="26" r:id="rId7"/>
    <sheet name="08" sheetId="30" r:id="rId8"/>
    <sheet name="09" sheetId="31" r:id="rId9"/>
    <sheet name="10" sheetId="38" r:id="rId10"/>
    <sheet name="11" sheetId="41" r:id="rId11"/>
    <sheet name="12" sheetId="39" r:id="rId12"/>
    <sheet name="13" sheetId="44" r:id="rId13"/>
    <sheet name="14" sheetId="45" r:id="rId14"/>
    <sheet name="Munka1" sheetId="46" r:id="rId15"/>
  </sheets>
  <definedNames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4">'04'!$1:$7</definedName>
    <definedName name="_xlnm.Print_Titles" localSheetId="5">'05'!$1:$7</definedName>
    <definedName name="_xlnm.Print_Titles" localSheetId="6">'06'!$1:$7</definedName>
    <definedName name="_xlnm.Print_Titles" localSheetId="3">'07'!$1:$17</definedName>
    <definedName name="_xlnm.Print_Titles" localSheetId="7">'08'!$1:$13</definedName>
    <definedName name="_xlnm.Print_Titles" localSheetId="8">'09'!$1:$13</definedName>
    <definedName name="_xlnm.Print_Titles" localSheetId="9">'10'!$1:$7</definedName>
    <definedName name="_xlnm.Print_Titles" localSheetId="10">'11'!$1:$29</definedName>
    <definedName name="_xlnm.Print_Titles" localSheetId="11">'12'!$1:$7</definedName>
    <definedName name="_xlnm.Print_Titles" localSheetId="12">'13'!$1:$4</definedName>
    <definedName name="_xlnm.Print_Titles" localSheetId="13">'14'!$1:$4</definedName>
    <definedName name="_xlnm.Print_Area" localSheetId="1">'02'!$A$1:$BK$32</definedName>
    <definedName name="_xlnm.Print_Area" localSheetId="2">'03'!$A$1:$AX$32</definedName>
    <definedName name="_xlnm.Print_Area" localSheetId="4">'04'!$A$1:$BH$251</definedName>
    <definedName name="_xlnm.Print_Area" localSheetId="5">'05'!$A$1:$BP$209</definedName>
    <definedName name="_xlnm.Print_Area" localSheetId="6">'06'!$A$1:$BH$210</definedName>
    <definedName name="_xlnm.Print_Area" localSheetId="3">'07'!$A$1:$BE$19</definedName>
    <definedName name="_xlnm.Print_Area" localSheetId="7">'08'!$A$1:$BE$13</definedName>
    <definedName name="_xlnm.Print_Area" localSheetId="8">'09'!$A$1:$BE$13</definedName>
    <definedName name="_xlnm.Print_Area" localSheetId="9">'10'!$A$1:$BK$12</definedName>
    <definedName name="_xlnm.Print_Area" localSheetId="10">'11'!$A$1:$BK$33</definedName>
    <definedName name="_xlnm.Print_Area" localSheetId="11">'12'!$A$1:$BF$30</definedName>
    <definedName name="_xlnm.Print_Area" localSheetId="12">'13'!$A$1:$B$6</definedName>
    <definedName name="_xlnm.Print_Area" localSheetId="13">'14'!$A$1:$D$31</definedName>
  </definedNames>
  <calcPr calcId="125725"/>
</workbook>
</file>

<file path=xl/calcChain.xml><?xml version="1.0" encoding="utf-8"?>
<calcChain xmlns="http://schemas.openxmlformats.org/spreadsheetml/2006/main">
  <c r="R13" i="30"/>
  <c r="Z8"/>
  <c r="BC18" i="39"/>
  <c r="BC20"/>
  <c r="AS8"/>
  <c r="AE19"/>
  <c r="AE20"/>
  <c r="AE21"/>
  <c r="AE22"/>
  <c r="AE23"/>
  <c r="AE24"/>
  <c r="AE25"/>
  <c r="AE26"/>
  <c r="AE27"/>
  <c r="AE18"/>
  <c r="AE9"/>
  <c r="AE10"/>
  <c r="AE11"/>
  <c r="AE12"/>
  <c r="AE13"/>
  <c r="AE14"/>
  <c r="AE15"/>
  <c r="AE16"/>
  <c r="AE8"/>
  <c r="AA8" i="38"/>
  <c r="BF8"/>
  <c r="BF31" i="41"/>
  <c r="BF32"/>
  <c r="BF30"/>
  <c r="BF9"/>
  <c r="BF10"/>
  <c r="BF8"/>
  <c r="AA31"/>
  <c r="AA32"/>
  <c r="AA30"/>
  <c r="AA9"/>
  <c r="AA10"/>
  <c r="AA8"/>
  <c r="BF9" i="38" l="1"/>
  <c r="BF10"/>
  <c r="AA10"/>
  <c r="AA9"/>
  <c r="BB8"/>
  <c r="BB9"/>
  <c r="BB10"/>
  <c r="W8"/>
  <c r="W9"/>
  <c r="W10"/>
  <c r="S9"/>
  <c r="AU206" i="23"/>
  <c r="AY206"/>
  <c r="BC206"/>
  <c r="AU203"/>
  <c r="AY203"/>
  <c r="BC203"/>
  <c r="AU191"/>
  <c r="AY191"/>
  <c r="BC191"/>
  <c r="AU186"/>
  <c r="AY186"/>
  <c r="BC186"/>
  <c r="AY112"/>
  <c r="AU112"/>
  <c r="AU182"/>
  <c r="AY182"/>
  <c r="BC182"/>
  <c r="AU181"/>
  <c r="AY181"/>
  <c r="BC181"/>
  <c r="AU172"/>
  <c r="AY172"/>
  <c r="BC172"/>
  <c r="AU167"/>
  <c r="AY167"/>
  <c r="BC167"/>
  <c r="AU159"/>
  <c r="AY159"/>
  <c r="BC159"/>
  <c r="AU146"/>
  <c r="AY146"/>
  <c r="BC146"/>
  <c r="AU137"/>
  <c r="AY137"/>
  <c r="BC137"/>
  <c r="AU136"/>
  <c r="AY136"/>
  <c r="BC136"/>
  <c r="AU130"/>
  <c r="AY130"/>
  <c r="BC130"/>
  <c r="AU127"/>
  <c r="AY127"/>
  <c r="BC127"/>
  <c r="AU119"/>
  <c r="AY119"/>
  <c r="BC119"/>
  <c r="AU116"/>
  <c r="AY116"/>
  <c r="BC116"/>
  <c r="AU111"/>
  <c r="AY111"/>
  <c r="BC111"/>
  <c r="AU110"/>
  <c r="AY110"/>
  <c r="BC110"/>
  <c r="AU106"/>
  <c r="AY106"/>
  <c r="BC106"/>
  <c r="AU94"/>
  <c r="AU95"/>
  <c r="AU96"/>
  <c r="AU97"/>
  <c r="AU98"/>
  <c r="AU99"/>
  <c r="AU100"/>
  <c r="AU101"/>
  <c r="AU102"/>
  <c r="AU103"/>
  <c r="AU104"/>
  <c r="AU105"/>
  <c r="AU107"/>
  <c r="AU108"/>
  <c r="AU109"/>
  <c r="AU113"/>
  <c r="AU114"/>
  <c r="AU115"/>
  <c r="AU117"/>
  <c r="AU118"/>
  <c r="AU120"/>
  <c r="AU121"/>
  <c r="AU122"/>
  <c r="AU123"/>
  <c r="AU124"/>
  <c r="AU125"/>
  <c r="AU126"/>
  <c r="AU128"/>
  <c r="AU129"/>
  <c r="AU131"/>
  <c r="AU132"/>
  <c r="AU133"/>
  <c r="AU134"/>
  <c r="AU135"/>
  <c r="AU138"/>
  <c r="AU139"/>
  <c r="AU140"/>
  <c r="AU141"/>
  <c r="AU142"/>
  <c r="AU143"/>
  <c r="AU144"/>
  <c r="AU145"/>
  <c r="AU147"/>
  <c r="AU148"/>
  <c r="AU149"/>
  <c r="AU150"/>
  <c r="AU151"/>
  <c r="AU152"/>
  <c r="AU153"/>
  <c r="AU154"/>
  <c r="AU155"/>
  <c r="AU156"/>
  <c r="AU157"/>
  <c r="AU160"/>
  <c r="AU161"/>
  <c r="AU162"/>
  <c r="AU163"/>
  <c r="AU164"/>
  <c r="AU165"/>
  <c r="AU166"/>
  <c r="AU168"/>
  <c r="AU169"/>
  <c r="AU170"/>
  <c r="AU171"/>
  <c r="AU173"/>
  <c r="AU174"/>
  <c r="AU175"/>
  <c r="AU176"/>
  <c r="AU177"/>
  <c r="AU178"/>
  <c r="AU179"/>
  <c r="AU180"/>
  <c r="AU183"/>
  <c r="AU184"/>
  <c r="AU185"/>
  <c r="AU187"/>
  <c r="AU188"/>
  <c r="AU189"/>
  <c r="AU190"/>
  <c r="AU192"/>
  <c r="AU193"/>
  <c r="AU195"/>
  <c r="AU196"/>
  <c r="AU197"/>
  <c r="AU199"/>
  <c r="AU200"/>
  <c r="AU201"/>
  <c r="AU202"/>
  <c r="AU204"/>
  <c r="AU93"/>
  <c r="AY94"/>
  <c r="AY95"/>
  <c r="AY96"/>
  <c r="AY97"/>
  <c r="AY98"/>
  <c r="AY99"/>
  <c r="AY100"/>
  <c r="AY101"/>
  <c r="AY102"/>
  <c r="AY103"/>
  <c r="AY104"/>
  <c r="AY105"/>
  <c r="AY107"/>
  <c r="AY108"/>
  <c r="AY109"/>
  <c r="AY113"/>
  <c r="AY114"/>
  <c r="AY115"/>
  <c r="AY117"/>
  <c r="AY118"/>
  <c r="AY120"/>
  <c r="AY121"/>
  <c r="AY122"/>
  <c r="AY123"/>
  <c r="AY124"/>
  <c r="AY125"/>
  <c r="AY126"/>
  <c r="AY128"/>
  <c r="AY129"/>
  <c r="AY131"/>
  <c r="AY132"/>
  <c r="AY133"/>
  <c r="AY134"/>
  <c r="AY135"/>
  <c r="AY138"/>
  <c r="AY139"/>
  <c r="AY140"/>
  <c r="AY141"/>
  <c r="AY142"/>
  <c r="AY143"/>
  <c r="AY144"/>
  <c r="AY145"/>
  <c r="AY147"/>
  <c r="AY148"/>
  <c r="AY149"/>
  <c r="AY150"/>
  <c r="AY151"/>
  <c r="AY152"/>
  <c r="AY153"/>
  <c r="AY154"/>
  <c r="AY155"/>
  <c r="AY156"/>
  <c r="AY157"/>
  <c r="AY160"/>
  <c r="AY161"/>
  <c r="AY162"/>
  <c r="AY163"/>
  <c r="AY164"/>
  <c r="AY165"/>
  <c r="AY166"/>
  <c r="AY168"/>
  <c r="AY169"/>
  <c r="AY170"/>
  <c r="AY171"/>
  <c r="AY173"/>
  <c r="AY174"/>
  <c r="AY175"/>
  <c r="AY176"/>
  <c r="AY177"/>
  <c r="AY178"/>
  <c r="AY179"/>
  <c r="AY180"/>
  <c r="AY183"/>
  <c r="AY184"/>
  <c r="AY185"/>
  <c r="AY187"/>
  <c r="AY188"/>
  <c r="AY189"/>
  <c r="AY190"/>
  <c r="AY192"/>
  <c r="AY193"/>
  <c r="AY195"/>
  <c r="AY196"/>
  <c r="AY197"/>
  <c r="AY199"/>
  <c r="AY200"/>
  <c r="AY201"/>
  <c r="AY202"/>
  <c r="AY204"/>
  <c r="AY93"/>
  <c r="BF25" i="24"/>
  <c r="BF26"/>
  <c r="BF24"/>
  <c r="AA25"/>
  <c r="AA26"/>
  <c r="AA24"/>
  <c r="AA14"/>
  <c r="BF9"/>
  <c r="BF11"/>
  <c r="BF12"/>
  <c r="AA9"/>
  <c r="AA10"/>
  <c r="AA11"/>
  <c r="AA8"/>
  <c r="AM167" i="23"/>
  <c r="AQ167"/>
  <c r="AM146"/>
  <c r="AQ146"/>
  <c r="AM137"/>
  <c r="AQ137"/>
  <c r="BF10" i="24"/>
  <c r="AM136" i="23"/>
  <c r="AQ136"/>
  <c r="AM130"/>
  <c r="AQ130"/>
  <c r="AM127"/>
  <c r="AQ127"/>
  <c r="AM119"/>
  <c r="AQ119"/>
  <c r="AM116"/>
  <c r="AQ116"/>
  <c r="AM111"/>
  <c r="AQ111"/>
  <c r="BF8" i="24"/>
  <c r="AM110" i="23"/>
  <c r="AQ110"/>
  <c r="AM106"/>
  <c r="AQ106"/>
  <c r="AM159"/>
  <c r="AQ159"/>
  <c r="AM182"/>
  <c r="AM172"/>
  <c r="AQ172"/>
  <c r="AM181"/>
  <c r="AQ181"/>
  <c r="AQ182"/>
  <c r="AM186"/>
  <c r="AQ186"/>
  <c r="AM191"/>
  <c r="AQ191"/>
  <c r="AM203"/>
  <c r="AQ203"/>
  <c r="AM206"/>
  <c r="AQ206"/>
  <c r="BC20"/>
  <c r="AU20"/>
  <c r="AM20"/>
  <c r="BC26"/>
  <c r="AU26"/>
  <c r="AM26"/>
  <c r="BC29"/>
  <c r="AU29"/>
  <c r="AM29"/>
  <c r="BC38"/>
  <c r="AU38"/>
  <c r="AM38"/>
  <c r="BC40"/>
  <c r="AU40"/>
  <c r="AM40"/>
  <c r="BC51"/>
  <c r="AU51"/>
  <c r="AM51"/>
  <c r="BC57"/>
  <c r="AU57"/>
  <c r="AM57"/>
  <c r="BC61"/>
  <c r="AU61"/>
  <c r="AM61"/>
  <c r="BC65"/>
  <c r="AU65"/>
  <c r="AM65"/>
  <c r="AU66"/>
  <c r="BC66"/>
  <c r="AM66"/>
  <c r="BC70"/>
  <c r="AU70"/>
  <c r="AM70"/>
  <c r="BC75"/>
  <c r="AU75"/>
  <c r="AM75"/>
  <c r="BC89"/>
  <c r="AU89"/>
  <c r="AM89"/>
  <c r="BC84"/>
  <c r="AU84"/>
  <c r="BC91"/>
  <c r="AU91"/>
  <c r="AU14"/>
  <c r="BC14"/>
  <c r="AM14"/>
  <c r="AE53"/>
  <c r="AE50"/>
  <c r="BC92"/>
  <c r="AM84"/>
  <c r="AM91" s="1"/>
  <c r="BC9"/>
  <c r="BC10"/>
  <c r="BC11"/>
  <c r="BC12"/>
  <c r="BC13"/>
  <c r="BC15"/>
  <c r="BC16"/>
  <c r="BC17"/>
  <c r="BC18"/>
  <c r="BC19"/>
  <c r="BC21"/>
  <c r="BC22"/>
  <c r="BC23"/>
  <c r="BC24"/>
  <c r="BC27"/>
  <c r="BC28"/>
  <c r="BC30"/>
  <c r="BC31"/>
  <c r="BC32"/>
  <c r="BC33"/>
  <c r="BC34"/>
  <c r="BC35"/>
  <c r="BC36"/>
  <c r="BC37"/>
  <c r="BC39"/>
  <c r="BC41"/>
  <c r="BC42"/>
  <c r="BC43"/>
  <c r="BC44"/>
  <c r="BC45"/>
  <c r="BC46"/>
  <c r="BC47"/>
  <c r="BC48"/>
  <c r="BC49"/>
  <c r="BC50"/>
  <c r="BC52"/>
  <c r="BC53"/>
  <c r="BC54"/>
  <c r="BC55"/>
  <c r="BC56"/>
  <c r="BC58"/>
  <c r="BC59"/>
  <c r="BC60"/>
  <c r="BC62"/>
  <c r="BC63"/>
  <c r="BC64"/>
  <c r="BC67"/>
  <c r="BC68"/>
  <c r="BC69"/>
  <c r="BC71"/>
  <c r="BC72"/>
  <c r="BC73"/>
  <c r="BC74"/>
  <c r="BC76"/>
  <c r="BC77"/>
  <c r="BC78"/>
  <c r="BC79"/>
  <c r="BC80"/>
  <c r="BC82"/>
  <c r="BC83"/>
  <c r="BC85"/>
  <c r="BC86"/>
  <c r="BC87"/>
  <c r="BC88"/>
  <c r="BC93"/>
  <c r="BC94"/>
  <c r="BC95"/>
  <c r="BC96"/>
  <c r="BC97"/>
  <c r="BC98"/>
  <c r="BC99"/>
  <c r="BC100"/>
  <c r="BC101"/>
  <c r="BC102"/>
  <c r="BC103"/>
  <c r="BC104"/>
  <c r="BC105"/>
  <c r="BC107"/>
  <c r="BC109"/>
  <c r="BC112"/>
  <c r="BC113"/>
  <c r="BC114"/>
  <c r="BC115"/>
  <c r="BC117"/>
  <c r="BC118"/>
  <c r="BC120"/>
  <c r="BC121"/>
  <c r="BC122"/>
  <c r="BC123"/>
  <c r="BC124"/>
  <c r="BC125"/>
  <c r="BC126"/>
  <c r="BC128"/>
  <c r="BC131"/>
  <c r="BC132"/>
  <c r="BC133"/>
  <c r="BC134"/>
  <c r="BC135"/>
  <c r="BC138"/>
  <c r="BC139"/>
  <c r="BC140"/>
  <c r="BC141"/>
  <c r="BC142"/>
  <c r="BC143"/>
  <c r="BC144"/>
  <c r="BC145"/>
  <c r="BC147"/>
  <c r="BC148"/>
  <c r="BC149"/>
  <c r="BC150"/>
  <c r="BC151"/>
  <c r="BC152"/>
  <c r="BC153"/>
  <c r="BC154"/>
  <c r="BC155"/>
  <c r="BC156"/>
  <c r="BC157"/>
  <c r="BC160"/>
  <c r="BC161"/>
  <c r="BC162"/>
  <c r="BC163"/>
  <c r="BC164"/>
  <c r="BC165"/>
  <c r="BC166"/>
  <c r="BC168"/>
  <c r="BC169"/>
  <c r="BC170"/>
  <c r="BC171"/>
  <c r="BC173"/>
  <c r="BC174"/>
  <c r="BC175"/>
  <c r="BC176"/>
  <c r="BC177"/>
  <c r="BC178"/>
  <c r="BC179"/>
  <c r="BC180"/>
  <c r="BC183"/>
  <c r="BC184"/>
  <c r="BC185"/>
  <c r="BC187"/>
  <c r="BC188"/>
  <c r="BC189"/>
  <c r="BC190"/>
  <c r="BC192"/>
  <c r="BC193"/>
  <c r="BC195"/>
  <c r="BC196"/>
  <c r="BC197"/>
  <c r="BC199"/>
  <c r="BC200"/>
  <c r="BC201"/>
  <c r="BC202"/>
  <c r="BC204"/>
  <c r="BC8"/>
  <c r="AM8"/>
  <c r="AQ93"/>
  <c r="AQ94"/>
  <c r="AQ95"/>
  <c r="AQ96"/>
  <c r="AQ97"/>
  <c r="AQ98"/>
  <c r="AQ99"/>
  <c r="AQ100"/>
  <c r="AQ101"/>
  <c r="AQ102"/>
  <c r="AQ103"/>
  <c r="AQ104"/>
  <c r="AQ105"/>
  <c r="AQ107"/>
  <c r="AQ108"/>
  <c r="AQ109"/>
  <c r="AQ112"/>
  <c r="AQ113"/>
  <c r="AQ114"/>
  <c r="AQ115"/>
  <c r="AQ117"/>
  <c r="AQ118"/>
  <c r="AQ120"/>
  <c r="AQ121"/>
  <c r="AQ122"/>
  <c r="AQ123"/>
  <c r="AQ124"/>
  <c r="AQ125"/>
  <c r="AQ126"/>
  <c r="AQ128"/>
  <c r="AQ129"/>
  <c r="AQ131"/>
  <c r="AQ132"/>
  <c r="AQ133"/>
  <c r="AQ134"/>
  <c r="AQ135"/>
  <c r="AQ138"/>
  <c r="AQ139"/>
  <c r="AQ140"/>
  <c r="AQ141"/>
  <c r="AQ142"/>
  <c r="AQ143"/>
  <c r="AQ144"/>
  <c r="AQ145"/>
  <c r="AQ147"/>
  <c r="AQ148"/>
  <c r="AQ149"/>
  <c r="AQ150"/>
  <c r="AQ151"/>
  <c r="AQ152"/>
  <c r="AQ153"/>
  <c r="AQ154"/>
  <c r="AQ155"/>
  <c r="AQ156"/>
  <c r="AQ157"/>
  <c r="AQ160"/>
  <c r="AQ161"/>
  <c r="AQ162"/>
  <c r="AQ163"/>
  <c r="AQ164"/>
  <c r="AQ165"/>
  <c r="AQ166"/>
  <c r="AQ168"/>
  <c r="AQ169"/>
  <c r="AQ170"/>
  <c r="AQ171"/>
  <c r="AQ173"/>
  <c r="AQ174"/>
  <c r="AQ175"/>
  <c r="AQ176"/>
  <c r="AQ177"/>
  <c r="AQ178"/>
  <c r="AQ179"/>
  <c r="AQ180"/>
  <c r="AQ183"/>
  <c r="AQ184"/>
  <c r="AQ185"/>
  <c r="AQ187"/>
  <c r="AQ188"/>
  <c r="AQ189"/>
  <c r="AQ190"/>
  <c r="AQ192"/>
  <c r="AQ193"/>
  <c r="AQ195"/>
  <c r="AQ196"/>
  <c r="AQ197"/>
  <c r="AQ199"/>
  <c r="AQ200"/>
  <c r="AQ201"/>
  <c r="AQ202"/>
  <c r="AQ204"/>
  <c r="AM93"/>
  <c r="AM9"/>
  <c r="AM10"/>
  <c r="AM11"/>
  <c r="AM12"/>
  <c r="AM13"/>
  <c r="AM15"/>
  <c r="AM16"/>
  <c r="AM17"/>
  <c r="AM18"/>
  <c r="AM19"/>
  <c r="AM21"/>
  <c r="AM22"/>
  <c r="AM23"/>
  <c r="AM24"/>
  <c r="AM27"/>
  <c r="AM28"/>
  <c r="AM30"/>
  <c r="AM31"/>
  <c r="AM32"/>
  <c r="AM33"/>
  <c r="AM34"/>
  <c r="AM35"/>
  <c r="AM36"/>
  <c r="AM37"/>
  <c r="AM39"/>
  <c r="AM41"/>
  <c r="AM42"/>
  <c r="AM43"/>
  <c r="AM44"/>
  <c r="AM45"/>
  <c r="AM46"/>
  <c r="AM47"/>
  <c r="AM48"/>
  <c r="AM49"/>
  <c r="AM50"/>
  <c r="AM52"/>
  <c r="AM53"/>
  <c r="AM54"/>
  <c r="AM55"/>
  <c r="AM56"/>
  <c r="AM58"/>
  <c r="AM59"/>
  <c r="AM60"/>
  <c r="AM62"/>
  <c r="AM63"/>
  <c r="AM64"/>
  <c r="AM67"/>
  <c r="AM68"/>
  <c r="AM69"/>
  <c r="AM71"/>
  <c r="AM72"/>
  <c r="AM73"/>
  <c r="AM74"/>
  <c r="AM76"/>
  <c r="AM77"/>
  <c r="AM78"/>
  <c r="AM79"/>
  <c r="AM80"/>
  <c r="AM82"/>
  <c r="AM83"/>
  <c r="AM85"/>
  <c r="AM86"/>
  <c r="AM87"/>
  <c r="AM88"/>
  <c r="AM94"/>
  <c r="AM95"/>
  <c r="AM96"/>
  <c r="AM97"/>
  <c r="AM98"/>
  <c r="AM99"/>
  <c r="AM100"/>
  <c r="AM101"/>
  <c r="AM102"/>
  <c r="AM103"/>
  <c r="AM104"/>
  <c r="AM105"/>
  <c r="AM107"/>
  <c r="AM108"/>
  <c r="AM109"/>
  <c r="AM112"/>
  <c r="AM113"/>
  <c r="AM114"/>
  <c r="AM115"/>
  <c r="AM117"/>
  <c r="AM118"/>
  <c r="AM120"/>
  <c r="AM121"/>
  <c r="AM122"/>
  <c r="AM123"/>
  <c r="AM124"/>
  <c r="AM125"/>
  <c r="AM126"/>
  <c r="AM128"/>
  <c r="AM129"/>
  <c r="AM131"/>
  <c r="AM132"/>
  <c r="AM133"/>
  <c r="AM134"/>
  <c r="AM135"/>
  <c r="AM138"/>
  <c r="AM139"/>
  <c r="AM140"/>
  <c r="AM141"/>
  <c r="AM142"/>
  <c r="AM143"/>
  <c r="AM144"/>
  <c r="AM145"/>
  <c r="AM147"/>
  <c r="AM148"/>
  <c r="AM149"/>
  <c r="AM150"/>
  <c r="AM151"/>
  <c r="AM152"/>
  <c r="AM153"/>
  <c r="AM154"/>
  <c r="AM155"/>
  <c r="AM156"/>
  <c r="AM157"/>
  <c r="AM160"/>
  <c r="AM161"/>
  <c r="AM162"/>
  <c r="AM163"/>
  <c r="AM164"/>
  <c r="AM165"/>
  <c r="AM166"/>
  <c r="AM168"/>
  <c r="AM169"/>
  <c r="AM170"/>
  <c r="AM171"/>
  <c r="AM173"/>
  <c r="AM174"/>
  <c r="AM175"/>
  <c r="AM176"/>
  <c r="AM177"/>
  <c r="AM178"/>
  <c r="AM179"/>
  <c r="AM180"/>
  <c r="AM183"/>
  <c r="AM184"/>
  <c r="AM185"/>
  <c r="AM187"/>
  <c r="AM188"/>
  <c r="AM189"/>
  <c r="AM190"/>
  <c r="AM192"/>
  <c r="AM193"/>
  <c r="AM195"/>
  <c r="AM196"/>
  <c r="AM197"/>
  <c r="AM199"/>
  <c r="AM200"/>
  <c r="AM201"/>
  <c r="AM202"/>
  <c r="AM204"/>
  <c r="AI8"/>
  <c r="BC253" i="25"/>
  <c r="BG182"/>
  <c r="BC39"/>
  <c r="AU39"/>
  <c r="AM39"/>
  <c r="BK212" i="27"/>
  <c r="AQ212"/>
  <c r="AE212"/>
  <c r="AY122"/>
  <c r="AY123"/>
  <c r="AY121"/>
  <c r="AU122"/>
  <c r="AU123"/>
  <c r="AU121"/>
  <c r="BK89"/>
  <c r="BC89"/>
  <c r="BC212" i="26"/>
  <c r="AI212"/>
  <c r="AE212"/>
  <c r="BC123"/>
  <c r="BC124"/>
  <c r="BC122"/>
  <c r="AQ170" i="27"/>
  <c r="AM74" i="25"/>
  <c r="BJ9" i="38"/>
  <c r="BF11"/>
  <c r="AE9"/>
  <c r="AA11"/>
  <c r="BJ32" i="41"/>
  <c r="AE32"/>
  <c r="BJ21"/>
  <c r="BJ20"/>
  <c r="AE21"/>
  <c r="AE20"/>
  <c r="BJ31"/>
  <c r="BJ30"/>
  <c r="AE31"/>
  <c r="AE30"/>
  <c r="BJ19"/>
  <c r="AE19"/>
  <c r="BJ10"/>
  <c r="BJ9"/>
  <c r="BJ8"/>
  <c r="AE9"/>
  <c r="AE10"/>
  <c r="AE8"/>
  <c r="BB33"/>
  <c r="BF33"/>
  <c r="W33"/>
  <c r="AA33"/>
  <c r="BB22"/>
  <c r="BF22"/>
  <c r="W22"/>
  <c r="AA22"/>
  <c r="BB11"/>
  <c r="BF11"/>
  <c r="W11"/>
  <c r="AA11"/>
  <c r="BJ30" i="24"/>
  <c r="AE30"/>
  <c r="BG194" i="23"/>
  <c r="BF14" i="24"/>
  <c r="AI94" i="23"/>
  <c r="AI95"/>
  <c r="AI96"/>
  <c r="AI97"/>
  <c r="AI98"/>
  <c r="AI99"/>
  <c r="AI100"/>
  <c r="AI101"/>
  <c r="AI102"/>
  <c r="AI103"/>
  <c r="AI104"/>
  <c r="AI105"/>
  <c r="AI107"/>
  <c r="AI108"/>
  <c r="AI109"/>
  <c r="AI112"/>
  <c r="BB9" i="24" s="1"/>
  <c r="BJ9" s="1"/>
  <c r="AI113" i="23"/>
  <c r="AI114"/>
  <c r="AI115"/>
  <c r="AI117"/>
  <c r="AI118"/>
  <c r="AI120"/>
  <c r="AI121"/>
  <c r="AI122"/>
  <c r="AI123"/>
  <c r="AI124"/>
  <c r="AI125"/>
  <c r="AI126"/>
  <c r="AI128"/>
  <c r="AI129"/>
  <c r="AI131"/>
  <c r="AI132"/>
  <c r="AI133"/>
  <c r="AI134"/>
  <c r="AI135"/>
  <c r="AI138"/>
  <c r="AI139"/>
  <c r="AI140"/>
  <c r="AI141"/>
  <c r="AI142"/>
  <c r="AI143"/>
  <c r="AI144"/>
  <c r="AI145"/>
  <c r="AI147"/>
  <c r="AI148"/>
  <c r="AI149"/>
  <c r="AI150"/>
  <c r="AI151"/>
  <c r="AI152"/>
  <c r="AI153"/>
  <c r="AI154"/>
  <c r="AI155"/>
  <c r="AI156"/>
  <c r="AI157"/>
  <c r="AI158"/>
  <c r="AI160"/>
  <c r="AI161"/>
  <c r="AI162"/>
  <c r="AI163"/>
  <c r="AI164"/>
  <c r="AI165"/>
  <c r="AI166"/>
  <c r="AI168"/>
  <c r="AI169"/>
  <c r="AI170"/>
  <c r="AI171"/>
  <c r="AI173"/>
  <c r="AI174"/>
  <c r="AI175"/>
  <c r="AI176"/>
  <c r="AI177"/>
  <c r="AI178"/>
  <c r="AI179"/>
  <c r="AI180"/>
  <c r="BG180" s="1"/>
  <c r="AI183"/>
  <c r="BG183" s="1"/>
  <c r="AI184"/>
  <c r="BG184" s="1"/>
  <c r="AI185"/>
  <c r="BG185" s="1"/>
  <c r="AI187"/>
  <c r="BG187" s="1"/>
  <c r="AI188"/>
  <c r="BG188" s="1"/>
  <c r="AI189"/>
  <c r="BG189" s="1"/>
  <c r="AI190"/>
  <c r="BG190" s="1"/>
  <c r="AI192"/>
  <c r="BG192" s="1"/>
  <c r="AI193"/>
  <c r="BG193" s="1"/>
  <c r="AI195"/>
  <c r="BG195" s="1"/>
  <c r="AI196"/>
  <c r="BG196" s="1"/>
  <c r="AI197"/>
  <c r="BG197" s="1"/>
  <c r="AI199"/>
  <c r="AI200"/>
  <c r="BG200" s="1"/>
  <c r="AI201"/>
  <c r="BG201" s="1"/>
  <c r="AI202"/>
  <c r="BG202" s="1"/>
  <c r="AI93"/>
  <c r="BG90"/>
  <c r="BG94"/>
  <c r="BG95"/>
  <c r="BG96"/>
  <c r="BG97"/>
  <c r="BG98"/>
  <c r="BG99"/>
  <c r="BG100"/>
  <c r="BG101"/>
  <c r="BG102"/>
  <c r="BG103"/>
  <c r="BG104"/>
  <c r="BG105"/>
  <c r="BG107"/>
  <c r="BG108"/>
  <c r="BG109"/>
  <c r="BG112"/>
  <c r="BG113"/>
  <c r="BG114"/>
  <c r="BG115"/>
  <c r="BG117"/>
  <c r="BG118"/>
  <c r="BG120"/>
  <c r="BG121"/>
  <c r="BG122"/>
  <c r="BG123"/>
  <c r="BG124"/>
  <c r="BG125"/>
  <c r="BG126"/>
  <c r="BG128"/>
  <c r="BG129"/>
  <c r="BG131"/>
  <c r="BG132"/>
  <c r="BG133"/>
  <c r="BG134"/>
  <c r="BG135"/>
  <c r="BG138"/>
  <c r="BG139"/>
  <c r="BG140"/>
  <c r="BG141"/>
  <c r="BG142"/>
  <c r="BG143"/>
  <c r="BG144"/>
  <c r="BG145"/>
  <c r="BG147"/>
  <c r="BG148"/>
  <c r="BG149"/>
  <c r="BG150"/>
  <c r="BG151"/>
  <c r="BG152"/>
  <c r="BG153"/>
  <c r="BG154"/>
  <c r="BG155"/>
  <c r="BG156"/>
  <c r="BG157"/>
  <c r="BG160"/>
  <c r="BG161"/>
  <c r="BG162"/>
  <c r="BG163"/>
  <c r="BG164"/>
  <c r="BG165"/>
  <c r="BG166"/>
  <c r="BG168"/>
  <c r="BG169"/>
  <c r="BG170"/>
  <c r="BG171"/>
  <c r="BG173"/>
  <c r="BG174"/>
  <c r="BG175"/>
  <c r="BG176"/>
  <c r="BG177"/>
  <c r="BG178"/>
  <c r="BG179"/>
  <c r="BG204"/>
  <c r="AI81"/>
  <c r="BG81" s="1"/>
  <c r="AQ110" i="27"/>
  <c r="AQ106"/>
  <c r="AI9" i="23"/>
  <c r="BG9" s="1"/>
  <c r="AI10"/>
  <c r="BG10" s="1"/>
  <c r="AI11"/>
  <c r="BG11" s="1"/>
  <c r="AI12"/>
  <c r="BG12" s="1"/>
  <c r="AI13"/>
  <c r="BG13" s="1"/>
  <c r="AI15"/>
  <c r="BG15" s="1"/>
  <c r="AI16"/>
  <c r="BG16" s="1"/>
  <c r="AI17"/>
  <c r="BG17" s="1"/>
  <c r="AI18"/>
  <c r="BG18" s="1"/>
  <c r="AI19"/>
  <c r="BG19" s="1"/>
  <c r="AI21"/>
  <c r="BG21" s="1"/>
  <c r="AI22"/>
  <c r="BG22" s="1"/>
  <c r="AI23"/>
  <c r="BG23" s="1"/>
  <c r="AI24"/>
  <c r="BG24" s="1"/>
  <c r="AI25"/>
  <c r="BG25" s="1"/>
  <c r="AI27"/>
  <c r="BG27" s="1"/>
  <c r="AI28"/>
  <c r="BG28" s="1"/>
  <c r="AI30"/>
  <c r="BG30" s="1"/>
  <c r="AI31"/>
  <c r="BG31" s="1"/>
  <c r="AI32"/>
  <c r="BG32" s="1"/>
  <c r="AI33"/>
  <c r="BG33" s="1"/>
  <c r="AI34"/>
  <c r="BG34" s="1"/>
  <c r="AI35"/>
  <c r="BG35" s="1"/>
  <c r="AI36"/>
  <c r="BG36" s="1"/>
  <c r="AI37"/>
  <c r="BG37" s="1"/>
  <c r="AI39"/>
  <c r="BG39" s="1"/>
  <c r="AI41"/>
  <c r="BG41" s="1"/>
  <c r="AI42"/>
  <c r="BG42" s="1"/>
  <c r="AI43"/>
  <c r="BG43" s="1"/>
  <c r="AI44"/>
  <c r="BG44" s="1"/>
  <c r="AI45"/>
  <c r="BG45" s="1"/>
  <c r="AI46"/>
  <c r="BG46" s="1"/>
  <c r="AI47"/>
  <c r="BG47" s="1"/>
  <c r="AI48"/>
  <c r="BG48" s="1"/>
  <c r="AI49"/>
  <c r="BG49" s="1"/>
  <c r="AI50"/>
  <c r="BG50" s="1"/>
  <c r="AI52"/>
  <c r="BG52" s="1"/>
  <c r="AI53"/>
  <c r="BG53" s="1"/>
  <c r="AI54"/>
  <c r="BG54" s="1"/>
  <c r="AI55"/>
  <c r="BG55" s="1"/>
  <c r="AI56"/>
  <c r="BG56" s="1"/>
  <c r="AI58"/>
  <c r="BG58" s="1"/>
  <c r="AI59"/>
  <c r="BG59" s="1"/>
  <c r="AI60"/>
  <c r="BG60" s="1"/>
  <c r="AI62"/>
  <c r="BG62" s="1"/>
  <c r="AI63"/>
  <c r="BG63" s="1"/>
  <c r="AI64"/>
  <c r="BG64" s="1"/>
  <c r="AI67"/>
  <c r="BG67" s="1"/>
  <c r="AI68"/>
  <c r="BG68" s="1"/>
  <c r="AI69"/>
  <c r="BG69" s="1"/>
  <c r="AI71"/>
  <c r="BG71" s="1"/>
  <c r="AI72"/>
  <c r="BG72" s="1"/>
  <c r="AI73"/>
  <c r="BG73" s="1"/>
  <c r="AI74"/>
  <c r="BG74" s="1"/>
  <c r="AI76"/>
  <c r="BG76" s="1"/>
  <c r="AI77"/>
  <c r="BG77" s="1"/>
  <c r="AI79"/>
  <c r="BG79" s="1"/>
  <c r="AI80"/>
  <c r="BG80" s="1"/>
  <c r="AI82"/>
  <c r="BG82" s="1"/>
  <c r="AI83"/>
  <c r="BG83" s="1"/>
  <c r="AI85"/>
  <c r="BG85" s="1"/>
  <c r="AI86"/>
  <c r="BG86" s="1"/>
  <c r="AI87"/>
  <c r="BG87" s="1"/>
  <c r="AI88"/>
  <c r="BG88" s="1"/>
  <c r="BG8"/>
  <c r="AT21" i="29"/>
  <c r="AT18"/>
  <c r="AO21"/>
  <c r="AO18"/>
  <c r="AO16" s="1"/>
  <c r="AJ31"/>
  <c r="AJ21"/>
  <c r="AJ18"/>
  <c r="BG13" i="25"/>
  <c r="BG16"/>
  <c r="BG22"/>
  <c r="BG24"/>
  <c r="BG25"/>
  <c r="BG27"/>
  <c r="BG28"/>
  <c r="BG29"/>
  <c r="BG30"/>
  <c r="BG31"/>
  <c r="BG33"/>
  <c r="BG35"/>
  <c r="BG36"/>
  <c r="BG37"/>
  <c r="BG38"/>
  <c r="BG40"/>
  <c r="BG41"/>
  <c r="BG43"/>
  <c r="BG44"/>
  <c r="BG45"/>
  <c r="BG46"/>
  <c r="BG47"/>
  <c r="BG48"/>
  <c r="BG49"/>
  <c r="BG50"/>
  <c r="BG51"/>
  <c r="BG52"/>
  <c r="BG53"/>
  <c r="BG55"/>
  <c r="BG56"/>
  <c r="BG57"/>
  <c r="BG59"/>
  <c r="BG60"/>
  <c r="BG64"/>
  <c r="BG65"/>
  <c r="BG66"/>
  <c r="BG69"/>
  <c r="BG70"/>
  <c r="BG71"/>
  <c r="BG72"/>
  <c r="BG73"/>
  <c r="BG75"/>
  <c r="BG76"/>
  <c r="BG77"/>
  <c r="BG78"/>
  <c r="BG79"/>
  <c r="BG81"/>
  <c r="BG82"/>
  <c r="BG83"/>
  <c r="BG85"/>
  <c r="BG86"/>
  <c r="BG87"/>
  <c r="BG88"/>
  <c r="BG91"/>
  <c r="BG92"/>
  <c r="BG93"/>
  <c r="BG95"/>
  <c r="BG96"/>
  <c r="BG97"/>
  <c r="BG98"/>
  <c r="BG100"/>
  <c r="BG101"/>
  <c r="BG103"/>
  <c r="BG104"/>
  <c r="BG105"/>
  <c r="BG106"/>
  <c r="BG107"/>
  <c r="BG109"/>
  <c r="BG110"/>
  <c r="BG111"/>
  <c r="BG112"/>
  <c r="BG114"/>
  <c r="BG117"/>
  <c r="BG118"/>
  <c r="BG119"/>
  <c r="BG120"/>
  <c r="BG121"/>
  <c r="BG122"/>
  <c r="BG123"/>
  <c r="BG124"/>
  <c r="BG125"/>
  <c r="BG126"/>
  <c r="BG127"/>
  <c r="BG128"/>
  <c r="BG129"/>
  <c r="BG131"/>
  <c r="BG132"/>
  <c r="BG133"/>
  <c r="BG136"/>
  <c r="BG137"/>
  <c r="BG138"/>
  <c r="BG142"/>
  <c r="BG144"/>
  <c r="BG145"/>
  <c r="BG147"/>
  <c r="BG151"/>
  <c r="BG152"/>
  <c r="BG153"/>
  <c r="BG154"/>
  <c r="BG155"/>
  <c r="BG156"/>
  <c r="BG158"/>
  <c r="BG159"/>
  <c r="BG161"/>
  <c r="BG162"/>
  <c r="BG163"/>
  <c r="BG164"/>
  <c r="BG165"/>
  <c r="BG168"/>
  <c r="BG169"/>
  <c r="BG170"/>
  <c r="BG171"/>
  <c r="BG172"/>
  <c r="BG173"/>
  <c r="BG174"/>
  <c r="BG175"/>
  <c r="BG176"/>
  <c r="BG177"/>
  <c r="BG178"/>
  <c r="BG179"/>
  <c r="BG180"/>
  <c r="BG181"/>
  <c r="BG183"/>
  <c r="BG184"/>
  <c r="BG185"/>
  <c r="BG187"/>
  <c r="BG188"/>
  <c r="BG189"/>
  <c r="BG190"/>
  <c r="BG191"/>
  <c r="BG192"/>
  <c r="BG193"/>
  <c r="BG194"/>
  <c r="BG195"/>
  <c r="BG196"/>
  <c r="BG197"/>
  <c r="BG198"/>
  <c r="BG199"/>
  <c r="BG200"/>
  <c r="BG203"/>
  <c r="BG204"/>
  <c r="BG205"/>
  <c r="BG206"/>
  <c r="BG207"/>
  <c r="BG208"/>
  <c r="BG209"/>
  <c r="BG211"/>
  <c r="BG212"/>
  <c r="BG213"/>
  <c r="BG214"/>
  <c r="BG216"/>
  <c r="BG217"/>
  <c r="BG218"/>
  <c r="BG219"/>
  <c r="BG220"/>
  <c r="BG221"/>
  <c r="BG222"/>
  <c r="BG223"/>
  <c r="BG226"/>
  <c r="BG227"/>
  <c r="BG228"/>
  <c r="BG230"/>
  <c r="BG231"/>
  <c r="BG232"/>
  <c r="BG233"/>
  <c r="BG235"/>
  <c r="BG236"/>
  <c r="BG237"/>
  <c r="BG238"/>
  <c r="BG239"/>
  <c r="BG240"/>
  <c r="BG241"/>
  <c r="BG242"/>
  <c r="BG244"/>
  <c r="BG245"/>
  <c r="BG246"/>
  <c r="BG247"/>
  <c r="BG249"/>
  <c r="BG8"/>
  <c r="AQ248"/>
  <c r="AU248"/>
  <c r="AY248"/>
  <c r="BC248"/>
  <c r="AI248"/>
  <c r="BG248" s="1"/>
  <c r="AM248"/>
  <c r="AI234"/>
  <c r="BG234" s="1"/>
  <c r="AM234"/>
  <c r="AQ234"/>
  <c r="AU234"/>
  <c r="AY234"/>
  <c r="BC234"/>
  <c r="AI229"/>
  <c r="AI243" s="1"/>
  <c r="AM229"/>
  <c r="AM243" s="1"/>
  <c r="AM250" s="1"/>
  <c r="AQ229"/>
  <c r="AQ243" s="1"/>
  <c r="AQ250" s="1"/>
  <c r="AU229"/>
  <c r="AU243" s="1"/>
  <c r="AU250" s="1"/>
  <c r="AY229"/>
  <c r="AY243" s="1"/>
  <c r="AY250" s="1"/>
  <c r="BC229"/>
  <c r="BC243" s="1"/>
  <c r="BC250" s="1"/>
  <c r="AI224"/>
  <c r="AJ27" i="29" s="1"/>
  <c r="AM224" i="25"/>
  <c r="AQ224"/>
  <c r="AU224"/>
  <c r="AY224"/>
  <c r="BC224"/>
  <c r="AI215"/>
  <c r="AJ26" i="29" s="1"/>
  <c r="AM215" i="25"/>
  <c r="AQ215"/>
  <c r="AU215"/>
  <c r="AY215"/>
  <c r="BC215"/>
  <c r="AI210"/>
  <c r="AM210"/>
  <c r="AQ210"/>
  <c r="AU210"/>
  <c r="AY210"/>
  <c r="BC210"/>
  <c r="AI202"/>
  <c r="AJ24" i="29" s="1"/>
  <c r="AM202" i="25"/>
  <c r="AQ202"/>
  <c r="AU202"/>
  <c r="AY202"/>
  <c r="BC202"/>
  <c r="AI186"/>
  <c r="AM186"/>
  <c r="AQ186"/>
  <c r="AU186"/>
  <c r="AY186"/>
  <c r="BC186"/>
  <c r="AI166"/>
  <c r="AM166"/>
  <c r="AQ166"/>
  <c r="AU166"/>
  <c r="AY166"/>
  <c r="BC166"/>
  <c r="AI160"/>
  <c r="AM160"/>
  <c r="AQ160"/>
  <c r="AU160"/>
  <c r="AY160"/>
  <c r="BC160"/>
  <c r="AI157"/>
  <c r="AM157"/>
  <c r="AQ157"/>
  <c r="AU157"/>
  <c r="AY157"/>
  <c r="BC157"/>
  <c r="AI146"/>
  <c r="AM146"/>
  <c r="AQ146"/>
  <c r="AU146"/>
  <c r="AY146"/>
  <c r="BC146"/>
  <c r="AI143"/>
  <c r="AM143"/>
  <c r="AM167" s="1"/>
  <c r="AQ143"/>
  <c r="AU143"/>
  <c r="AY143"/>
  <c r="AY167" s="1"/>
  <c r="BC143"/>
  <c r="BC167" s="1"/>
  <c r="AI134"/>
  <c r="AM134"/>
  <c r="AQ134"/>
  <c r="AU134"/>
  <c r="AY134"/>
  <c r="BC134"/>
  <c r="AI130"/>
  <c r="AM130"/>
  <c r="AM135" s="1"/>
  <c r="AM225" s="1"/>
  <c r="AM251" s="1"/>
  <c r="AQ130"/>
  <c r="AU130"/>
  <c r="AU135" s="1"/>
  <c r="AY130"/>
  <c r="AY135" s="1"/>
  <c r="AY225" s="1"/>
  <c r="AY251" s="1"/>
  <c r="BC130"/>
  <c r="BC135" s="1"/>
  <c r="BC225" s="1"/>
  <c r="BC251" s="1"/>
  <c r="BC113"/>
  <c r="AU113"/>
  <c r="AI113"/>
  <c r="BG113" s="1"/>
  <c r="AM113"/>
  <c r="BC102"/>
  <c r="AU102"/>
  <c r="AI102"/>
  <c r="AM102"/>
  <c r="BC99"/>
  <c r="AU99"/>
  <c r="AI99"/>
  <c r="BG99" s="1"/>
  <c r="AM99"/>
  <c r="BC94"/>
  <c r="BC108" s="1"/>
  <c r="BC115" s="1"/>
  <c r="AU94"/>
  <c r="AU108" s="1"/>
  <c r="AU115" s="1"/>
  <c r="AI94"/>
  <c r="BG94" s="1"/>
  <c r="AM94"/>
  <c r="AM108" s="1"/>
  <c r="AM115" s="1"/>
  <c r="BC89"/>
  <c r="AU89"/>
  <c r="AI89"/>
  <c r="BG89" s="1"/>
  <c r="AM89"/>
  <c r="BC84"/>
  <c r="AU84"/>
  <c r="AI84"/>
  <c r="BG84" s="1"/>
  <c r="AM84"/>
  <c r="BC80"/>
  <c r="AU80"/>
  <c r="AI80"/>
  <c r="AJ12" i="29" s="1"/>
  <c r="AM80" i="25"/>
  <c r="BC74"/>
  <c r="AU74"/>
  <c r="AI74"/>
  <c r="BG74" s="1"/>
  <c r="BC54"/>
  <c r="AU54"/>
  <c r="AI54"/>
  <c r="BG54" s="1"/>
  <c r="AM54"/>
  <c r="BC42"/>
  <c r="BC58" s="1"/>
  <c r="AU42"/>
  <c r="AU58" s="1"/>
  <c r="AI42"/>
  <c r="BG42" s="1"/>
  <c r="AM42"/>
  <c r="AM58" s="1"/>
  <c r="AI39"/>
  <c r="BG39" s="1"/>
  <c r="BC26"/>
  <c r="BC32" s="1"/>
  <c r="BC90" s="1"/>
  <c r="AU32"/>
  <c r="AI26"/>
  <c r="AM26"/>
  <c r="AM32" s="1"/>
  <c r="BO21" i="27"/>
  <c r="BO22"/>
  <c r="BO23"/>
  <c r="BO24"/>
  <c r="BO25"/>
  <c r="BO27"/>
  <c r="BO28"/>
  <c r="BO30"/>
  <c r="BO31"/>
  <c r="BO32"/>
  <c r="BO33"/>
  <c r="BO34"/>
  <c r="BO35"/>
  <c r="BO36"/>
  <c r="BO37"/>
  <c r="BO39"/>
  <c r="BO41"/>
  <c r="BO42"/>
  <c r="BO43"/>
  <c r="BO44"/>
  <c r="BO45"/>
  <c r="BO46"/>
  <c r="BO47"/>
  <c r="BO48"/>
  <c r="BO49"/>
  <c r="BO50"/>
  <c r="BO52"/>
  <c r="BO53"/>
  <c r="BO54"/>
  <c r="BO55"/>
  <c r="BO56"/>
  <c r="BO58"/>
  <c r="BO59"/>
  <c r="BO60"/>
  <c r="BO62"/>
  <c r="BO63"/>
  <c r="BO64"/>
  <c r="BO67"/>
  <c r="BO68"/>
  <c r="BO69"/>
  <c r="BO71"/>
  <c r="BO72"/>
  <c r="BO73"/>
  <c r="BO74"/>
  <c r="BO76"/>
  <c r="BO77"/>
  <c r="BO79"/>
  <c r="BO80"/>
  <c r="BO81"/>
  <c r="BO82"/>
  <c r="BO83"/>
  <c r="BO85"/>
  <c r="BO86"/>
  <c r="BO87"/>
  <c r="BO88"/>
  <c r="BO90"/>
  <c r="BO93"/>
  <c r="BO94"/>
  <c r="BO95"/>
  <c r="BO96"/>
  <c r="BO97"/>
  <c r="BO98"/>
  <c r="BO99"/>
  <c r="BO100"/>
  <c r="BO101"/>
  <c r="BO102"/>
  <c r="BO103"/>
  <c r="BO104"/>
  <c r="BO105"/>
  <c r="BO107"/>
  <c r="BO108"/>
  <c r="BO109"/>
  <c r="BO112"/>
  <c r="BO113"/>
  <c r="BO114"/>
  <c r="BO115"/>
  <c r="BO117"/>
  <c r="BO118"/>
  <c r="BO120"/>
  <c r="BO121"/>
  <c r="BO122"/>
  <c r="BO123"/>
  <c r="BO124"/>
  <c r="BO125"/>
  <c r="BO126"/>
  <c r="BO127"/>
  <c r="BO128"/>
  <c r="BO129"/>
  <c r="BO131"/>
  <c r="BO132"/>
  <c r="BO134"/>
  <c r="BO135"/>
  <c r="BO136"/>
  <c r="BO137"/>
  <c r="BO138"/>
  <c r="BO141"/>
  <c r="BO142"/>
  <c r="BO143"/>
  <c r="BO144"/>
  <c r="BO145"/>
  <c r="BO146"/>
  <c r="BO147"/>
  <c r="BO148"/>
  <c r="BO150"/>
  <c r="BO151"/>
  <c r="BO152"/>
  <c r="BO153"/>
  <c r="BO154"/>
  <c r="BO155"/>
  <c r="BO156"/>
  <c r="BO157"/>
  <c r="BO158"/>
  <c r="BO159"/>
  <c r="BO160"/>
  <c r="BO161"/>
  <c r="BO163"/>
  <c r="BO164"/>
  <c r="BO165"/>
  <c r="BO166"/>
  <c r="BO167"/>
  <c r="BO168"/>
  <c r="BO169"/>
  <c r="BO171"/>
  <c r="BO172"/>
  <c r="BO173"/>
  <c r="BO174"/>
  <c r="BO176"/>
  <c r="BO177"/>
  <c r="BO178"/>
  <c r="BO179"/>
  <c r="BO180"/>
  <c r="BO181"/>
  <c r="BO182"/>
  <c r="BO183"/>
  <c r="BO186"/>
  <c r="BO187"/>
  <c r="BO188"/>
  <c r="BO190"/>
  <c r="BO191"/>
  <c r="BO192"/>
  <c r="BO193"/>
  <c r="BO195"/>
  <c r="BO196"/>
  <c r="BO197"/>
  <c r="BO198"/>
  <c r="BO199"/>
  <c r="BO200"/>
  <c r="BO202"/>
  <c r="BO203"/>
  <c r="BO204"/>
  <c r="BO205"/>
  <c r="BO207"/>
  <c r="BO9"/>
  <c r="BO10"/>
  <c r="BO11"/>
  <c r="BO12"/>
  <c r="BO13"/>
  <c r="BO15"/>
  <c r="BO16"/>
  <c r="BO17"/>
  <c r="BO18"/>
  <c r="BO19"/>
  <c r="BO8"/>
  <c r="AQ206"/>
  <c r="BO206" s="1"/>
  <c r="AU206"/>
  <c r="AY206"/>
  <c r="BC206"/>
  <c r="BG206"/>
  <c r="BK206"/>
  <c r="AQ194"/>
  <c r="BO194" s="1"/>
  <c r="AU194"/>
  <c r="AY194"/>
  <c r="BC194"/>
  <c r="BG194"/>
  <c r="BK194"/>
  <c r="AQ189"/>
  <c r="BO189" s="1"/>
  <c r="AU189"/>
  <c r="AU201" s="1"/>
  <c r="AU208" s="1"/>
  <c r="AY189"/>
  <c r="AY201" s="1"/>
  <c r="AY208" s="1"/>
  <c r="BC189"/>
  <c r="BC201" s="1"/>
  <c r="BC208" s="1"/>
  <c r="BG189"/>
  <c r="BG201" s="1"/>
  <c r="BG208" s="1"/>
  <c r="BK189"/>
  <c r="BK201" s="1"/>
  <c r="BK208" s="1"/>
  <c r="AQ184"/>
  <c r="AO27" i="29" s="1"/>
  <c r="AU184" i="27"/>
  <c r="AY184"/>
  <c r="BC184"/>
  <c r="BG184"/>
  <c r="BK184"/>
  <c r="AQ175"/>
  <c r="AO26" i="29" s="1"/>
  <c r="AU175" i="27"/>
  <c r="AY175"/>
  <c r="BC175"/>
  <c r="BG175"/>
  <c r="BK175"/>
  <c r="AO25" i="29"/>
  <c r="AU170" i="27"/>
  <c r="AY170"/>
  <c r="BC170"/>
  <c r="BG170"/>
  <c r="BK170"/>
  <c r="AQ162"/>
  <c r="AO24" i="29" s="1"/>
  <c r="AU162" i="27"/>
  <c r="AY162"/>
  <c r="BC162"/>
  <c r="BG162"/>
  <c r="BK162"/>
  <c r="AQ149"/>
  <c r="AO23" i="29" s="1"/>
  <c r="AU149" i="27"/>
  <c r="AY149"/>
  <c r="BC149"/>
  <c r="BG149"/>
  <c r="BK149"/>
  <c r="AQ139"/>
  <c r="AU139"/>
  <c r="AY139"/>
  <c r="BC139"/>
  <c r="BG139"/>
  <c r="BK139"/>
  <c r="AQ133"/>
  <c r="AU133"/>
  <c r="AY133"/>
  <c r="BC133"/>
  <c r="BG133"/>
  <c r="BK133"/>
  <c r="AQ130"/>
  <c r="AU130"/>
  <c r="AY130"/>
  <c r="BC130"/>
  <c r="BG130"/>
  <c r="BK130"/>
  <c r="AQ119"/>
  <c r="AU119"/>
  <c r="AY119"/>
  <c r="BC119"/>
  <c r="BG119"/>
  <c r="BK119"/>
  <c r="AQ116"/>
  <c r="AU116"/>
  <c r="AY116"/>
  <c r="AY140" s="1"/>
  <c r="BC116"/>
  <c r="BG116"/>
  <c r="BK116"/>
  <c r="AU110"/>
  <c r="AY110"/>
  <c r="BC110"/>
  <c r="BG110"/>
  <c r="BK110"/>
  <c r="BO110" s="1"/>
  <c r="AU106"/>
  <c r="AY106"/>
  <c r="AY111" s="1"/>
  <c r="BC106"/>
  <c r="BC111" s="1"/>
  <c r="BG106"/>
  <c r="BG111" s="1"/>
  <c r="BK106"/>
  <c r="BK111" s="1"/>
  <c r="AQ89"/>
  <c r="AU89"/>
  <c r="BK78"/>
  <c r="BC78"/>
  <c r="AQ78"/>
  <c r="AU78"/>
  <c r="BK75"/>
  <c r="BC75"/>
  <c r="AQ75"/>
  <c r="AU75"/>
  <c r="BK70"/>
  <c r="BK84" s="1"/>
  <c r="BC70"/>
  <c r="BC84" s="1"/>
  <c r="AQ70"/>
  <c r="AQ84" s="1"/>
  <c r="AU70"/>
  <c r="AU84" s="1"/>
  <c r="BK65"/>
  <c r="BC65"/>
  <c r="AQ65"/>
  <c r="AU65"/>
  <c r="BK61"/>
  <c r="BC61"/>
  <c r="AQ61"/>
  <c r="AU61"/>
  <c r="BK57"/>
  <c r="BC57"/>
  <c r="AQ57"/>
  <c r="AU57"/>
  <c r="BK51"/>
  <c r="BC51"/>
  <c r="AQ51"/>
  <c r="AU51"/>
  <c r="BK38"/>
  <c r="BC38"/>
  <c r="AQ38"/>
  <c r="AU38"/>
  <c r="BK29"/>
  <c r="BK40" s="1"/>
  <c r="BC29"/>
  <c r="BC40" s="1"/>
  <c r="AQ29"/>
  <c r="AU29"/>
  <c r="AU40" s="1"/>
  <c r="BK26"/>
  <c r="BC26"/>
  <c r="AQ26"/>
  <c r="AU26"/>
  <c r="BK14"/>
  <c r="BK20" s="1"/>
  <c r="BC14"/>
  <c r="BC20" s="1"/>
  <c r="AQ14"/>
  <c r="AQ20" s="1"/>
  <c r="AO8" i="29" s="1"/>
  <c r="AU14" i="27"/>
  <c r="AU20" s="1"/>
  <c r="AI207" i="26"/>
  <c r="AM207"/>
  <c r="AQ207"/>
  <c r="AU207"/>
  <c r="AY207"/>
  <c r="BC207"/>
  <c r="AI195"/>
  <c r="AM195"/>
  <c r="AQ195"/>
  <c r="AU195"/>
  <c r="AY195"/>
  <c r="BC195"/>
  <c r="AI190"/>
  <c r="BG190" s="1"/>
  <c r="AM190"/>
  <c r="AM202" s="1"/>
  <c r="AM209" s="1"/>
  <c r="AQ190"/>
  <c r="AQ202" s="1"/>
  <c r="AQ209" s="1"/>
  <c r="AU190"/>
  <c r="AU202" s="1"/>
  <c r="AU209" s="1"/>
  <c r="AY190"/>
  <c r="AY202" s="1"/>
  <c r="AY209" s="1"/>
  <c r="BC190"/>
  <c r="BC202" s="1"/>
  <c r="BC209" s="1"/>
  <c r="AI185"/>
  <c r="AT27" i="29" s="1"/>
  <c r="AM185" i="26"/>
  <c r="AQ185"/>
  <c r="AU185"/>
  <c r="AY185"/>
  <c r="BC185"/>
  <c r="AI176"/>
  <c r="AM176"/>
  <c r="AQ176"/>
  <c r="AU176"/>
  <c r="AY176"/>
  <c r="BC176"/>
  <c r="AI171"/>
  <c r="AT25" i="29" s="1"/>
  <c r="AM171" i="26"/>
  <c r="AQ171"/>
  <c r="AU171"/>
  <c r="AY171"/>
  <c r="BC171"/>
  <c r="AI163"/>
  <c r="AT24" i="29" s="1"/>
  <c r="AM163" i="26"/>
  <c r="AQ163"/>
  <c r="AU163"/>
  <c r="AY163"/>
  <c r="BC163"/>
  <c r="AI150"/>
  <c r="AT23" i="29" s="1"/>
  <c r="AM150" i="26"/>
  <c r="AQ150"/>
  <c r="AU150"/>
  <c r="AY150"/>
  <c r="BC150"/>
  <c r="AI140"/>
  <c r="AM140"/>
  <c r="AQ140"/>
  <c r="AU140"/>
  <c r="AY140"/>
  <c r="BC140"/>
  <c r="AI134"/>
  <c r="BG134" s="1"/>
  <c r="AM134"/>
  <c r="AQ134"/>
  <c r="AU134"/>
  <c r="AY134"/>
  <c r="BC134"/>
  <c r="AI131"/>
  <c r="AM131"/>
  <c r="AQ131"/>
  <c r="AU131"/>
  <c r="AY131"/>
  <c r="BC131"/>
  <c r="AI120"/>
  <c r="AM120"/>
  <c r="AQ120"/>
  <c r="AU120"/>
  <c r="AY120"/>
  <c r="BC120"/>
  <c r="AI117"/>
  <c r="AM117"/>
  <c r="AQ117"/>
  <c r="AU117"/>
  <c r="AU141" s="1"/>
  <c r="AY117"/>
  <c r="BC117"/>
  <c r="AI111"/>
  <c r="AM111"/>
  <c r="AQ111"/>
  <c r="AU111"/>
  <c r="AY111"/>
  <c r="BC111"/>
  <c r="AI107"/>
  <c r="AI112" s="1"/>
  <c r="AM107"/>
  <c r="AM112" s="1"/>
  <c r="AQ107"/>
  <c r="AQ112" s="1"/>
  <c r="AU107"/>
  <c r="AU112" s="1"/>
  <c r="AU186" s="1"/>
  <c r="AU210" s="1"/>
  <c r="AY107"/>
  <c r="AY112" s="1"/>
  <c r="BC107"/>
  <c r="BC112" s="1"/>
  <c r="BC90"/>
  <c r="AU90"/>
  <c r="AI90"/>
  <c r="AM90"/>
  <c r="BC79"/>
  <c r="AU79"/>
  <c r="AI79"/>
  <c r="AM79"/>
  <c r="BC76"/>
  <c r="AU76"/>
  <c r="AI76"/>
  <c r="AM76"/>
  <c r="BC71"/>
  <c r="BC85" s="1"/>
  <c r="BC92" s="1"/>
  <c r="AU71"/>
  <c r="AU85" s="1"/>
  <c r="AU92" s="1"/>
  <c r="AI71"/>
  <c r="AI85" s="1"/>
  <c r="AM71"/>
  <c r="AM85" s="1"/>
  <c r="AM92" s="1"/>
  <c r="BC66"/>
  <c r="AU66"/>
  <c r="AI66"/>
  <c r="AT14" i="29" s="1"/>
  <c r="AM66" i="26"/>
  <c r="BC62"/>
  <c r="AU62"/>
  <c r="AI62"/>
  <c r="AT13" i="29" s="1"/>
  <c r="AM62" i="26"/>
  <c r="BC58"/>
  <c r="AU58"/>
  <c r="AI58"/>
  <c r="AT12" i="29" s="1"/>
  <c r="AM58" i="26"/>
  <c r="BC52"/>
  <c r="AU52"/>
  <c r="AI52"/>
  <c r="AT11" i="29" s="1"/>
  <c r="AM52" i="26"/>
  <c r="BC38"/>
  <c r="AU38"/>
  <c r="AI38"/>
  <c r="AM38"/>
  <c r="BC29"/>
  <c r="BC40" s="1"/>
  <c r="AU29"/>
  <c r="AU40" s="1"/>
  <c r="AI29"/>
  <c r="AI40" s="1"/>
  <c r="AM29"/>
  <c r="AM40" s="1"/>
  <c r="BC26"/>
  <c r="AU26"/>
  <c r="AI26"/>
  <c r="AT9" i="29" s="1"/>
  <c r="AM26" i="26"/>
  <c r="BG19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1"/>
  <c r="BG42"/>
  <c r="BG43"/>
  <c r="BG44"/>
  <c r="BG45"/>
  <c r="BG46"/>
  <c r="BG47"/>
  <c r="BG48"/>
  <c r="BG49"/>
  <c r="BG50"/>
  <c r="BG51"/>
  <c r="BG53"/>
  <c r="BG54"/>
  <c r="BG55"/>
  <c r="BG56"/>
  <c r="BG57"/>
  <c r="BG58"/>
  <c r="BG59"/>
  <c r="BG60"/>
  <c r="BG61"/>
  <c r="BG62"/>
  <c r="BG63"/>
  <c r="BG64"/>
  <c r="BG65"/>
  <c r="BG66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6"/>
  <c r="BG87"/>
  <c r="BG88"/>
  <c r="BG89"/>
  <c r="BG90"/>
  <c r="BG91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3"/>
  <c r="BG114"/>
  <c r="BG115"/>
  <c r="BG116"/>
  <c r="BG117"/>
  <c r="BG118"/>
  <c r="BG119"/>
  <c r="BG121"/>
  <c r="BG122"/>
  <c r="BG123"/>
  <c r="BG124"/>
  <c r="BG125"/>
  <c r="BG126"/>
  <c r="BG127"/>
  <c r="BG128"/>
  <c r="BG129"/>
  <c r="BG130"/>
  <c r="BG131"/>
  <c r="BG132"/>
  <c r="BG133"/>
  <c r="BG135"/>
  <c r="BG136"/>
  <c r="BG137"/>
  <c r="BG138"/>
  <c r="BG139"/>
  <c r="BG140"/>
  <c r="BG142"/>
  <c r="BG143"/>
  <c r="BG144"/>
  <c r="BG145"/>
  <c r="BG146"/>
  <c r="BG147"/>
  <c r="BG148"/>
  <c r="BG149"/>
  <c r="BG151"/>
  <c r="BG152"/>
  <c r="BG153"/>
  <c r="BG154"/>
  <c r="BG155"/>
  <c r="BG156"/>
  <c r="BG157"/>
  <c r="BG158"/>
  <c r="BG159"/>
  <c r="BG160"/>
  <c r="BG161"/>
  <c r="BG162"/>
  <c r="BG163"/>
  <c r="BG164"/>
  <c r="BG165"/>
  <c r="BG166"/>
  <c r="BG167"/>
  <c r="BG168"/>
  <c r="BG169"/>
  <c r="BG170"/>
  <c r="BG171"/>
  <c r="BG172"/>
  <c r="BG173"/>
  <c r="BG174"/>
  <c r="BG175"/>
  <c r="BG177"/>
  <c r="BG178"/>
  <c r="BG179"/>
  <c r="BG180"/>
  <c r="BG181"/>
  <c r="BG182"/>
  <c r="BG183"/>
  <c r="BG184"/>
  <c r="BG185"/>
  <c r="BG187"/>
  <c r="BG188"/>
  <c r="BG189"/>
  <c r="BG191"/>
  <c r="BG192"/>
  <c r="BG193"/>
  <c r="BG194"/>
  <c r="BG195"/>
  <c r="BG196"/>
  <c r="BG197"/>
  <c r="BG198"/>
  <c r="BG199"/>
  <c r="BG200"/>
  <c r="BG201"/>
  <c r="BG203"/>
  <c r="BG204"/>
  <c r="BG205"/>
  <c r="BG206"/>
  <c r="BG207"/>
  <c r="BG208"/>
  <c r="BG9"/>
  <c r="BG10"/>
  <c r="BG11"/>
  <c r="BG12"/>
  <c r="BG13"/>
  <c r="BG15"/>
  <c r="BG16"/>
  <c r="BG17"/>
  <c r="BG18"/>
  <c r="BG8"/>
  <c r="BC14"/>
  <c r="BC20" s="1"/>
  <c r="BC67" s="1"/>
  <c r="AU14"/>
  <c r="AU20" s="1"/>
  <c r="AM14"/>
  <c r="AM20" s="1"/>
  <c r="AI14"/>
  <c r="BG14" s="1"/>
  <c r="AX10" i="38"/>
  <c r="AX9"/>
  <c r="AX8"/>
  <c r="S10"/>
  <c r="S8"/>
  <c r="S11" s="1"/>
  <c r="AX22" i="41"/>
  <c r="S22"/>
  <c r="AX11"/>
  <c r="S11"/>
  <c r="AX33"/>
  <c r="S33"/>
  <c r="BE8" i="39"/>
  <c r="BE9"/>
  <c r="BE10"/>
  <c r="BE11"/>
  <c r="BE12"/>
  <c r="BE13"/>
  <c r="BE14"/>
  <c r="AG15"/>
  <c r="AI15"/>
  <c r="AK15"/>
  <c r="AK17" s="1"/>
  <c r="AM15"/>
  <c r="AO15"/>
  <c r="AQ15"/>
  <c r="AQ17" s="1"/>
  <c r="AS15"/>
  <c r="AS17" s="1"/>
  <c r="AU15"/>
  <c r="AW15"/>
  <c r="AY15"/>
  <c r="AY17" s="1"/>
  <c r="BA15"/>
  <c r="BA17" s="1"/>
  <c r="BC15"/>
  <c r="BE16"/>
  <c r="AG17"/>
  <c r="AM17"/>
  <c r="AO17"/>
  <c r="AU17"/>
  <c r="AW17"/>
  <c r="BC17"/>
  <c r="BE18"/>
  <c r="BE19"/>
  <c r="BE20"/>
  <c r="BE21"/>
  <c r="BE22"/>
  <c r="BE23"/>
  <c r="BE24"/>
  <c r="BE25"/>
  <c r="AG26"/>
  <c r="AI26"/>
  <c r="AK26"/>
  <c r="AK28" s="1"/>
  <c r="AM26"/>
  <c r="AM28" s="1"/>
  <c r="AM29" s="1"/>
  <c r="AO26"/>
  <c r="AQ26"/>
  <c r="AS26"/>
  <c r="AS28" s="1"/>
  <c r="AU26"/>
  <c r="AU28" s="1"/>
  <c r="AU29" s="1"/>
  <c r="AW26"/>
  <c r="AY26"/>
  <c r="BA26"/>
  <c r="BA28" s="1"/>
  <c r="BC26"/>
  <c r="BC28" s="1"/>
  <c r="BC29" s="1"/>
  <c r="BE27"/>
  <c r="AG28"/>
  <c r="AG29" s="1"/>
  <c r="AI28"/>
  <c r="AO28"/>
  <c r="AO29" s="1"/>
  <c r="AQ28"/>
  <c r="AW28"/>
  <c r="AW29" s="1"/>
  <c r="AY28"/>
  <c r="AX11" i="38"/>
  <c r="AM92" i="23" l="1"/>
  <c r="AU91" i="27"/>
  <c r="AY29" i="39"/>
  <c r="AQ29"/>
  <c r="BE15"/>
  <c r="BC93" i="26"/>
  <c r="AY141"/>
  <c r="AY186" s="1"/>
  <c r="AY210" s="1"/>
  <c r="AM141"/>
  <c r="AM186" s="1"/>
  <c r="AM210" s="1"/>
  <c r="BG120"/>
  <c r="BG176"/>
  <c r="BG140" i="27"/>
  <c r="BG185" s="1"/>
  <c r="BG209" s="1"/>
  <c r="BC140"/>
  <c r="AU90" i="25"/>
  <c r="BG130"/>
  <c r="BG143"/>
  <c r="AU167"/>
  <c r="AU225" s="1"/>
  <c r="AU251" s="1"/>
  <c r="BG146"/>
  <c r="BG157"/>
  <c r="BG160"/>
  <c r="BG166"/>
  <c r="BG186"/>
  <c r="BG210"/>
  <c r="BG243"/>
  <c r="BG229"/>
  <c r="AJ14" i="29"/>
  <c r="AE11" i="41"/>
  <c r="BJ11"/>
  <c r="AE22"/>
  <c r="BJ22"/>
  <c r="AE33"/>
  <c r="BJ33"/>
  <c r="AE8" i="38"/>
  <c r="AE10"/>
  <c r="W11"/>
  <c r="AE11" s="1"/>
  <c r="BJ8"/>
  <c r="BJ10"/>
  <c r="BG52" i="26"/>
  <c r="AQ141"/>
  <c r="BC141"/>
  <c r="BC186" s="1"/>
  <c r="BC210" s="1"/>
  <c r="AQ186"/>
  <c r="AQ210" s="1"/>
  <c r="AY185" i="27"/>
  <c r="AY209" s="1"/>
  <c r="BK140"/>
  <c r="AU140"/>
  <c r="BK185"/>
  <c r="BK209" s="1"/>
  <c r="AU111"/>
  <c r="AU185" s="1"/>
  <c r="AU209" s="1"/>
  <c r="BO106"/>
  <c r="AM90" i="25"/>
  <c r="AM116" s="1"/>
  <c r="AI106" i="23"/>
  <c r="AQ167" i="25"/>
  <c r="AQ135"/>
  <c r="AI119" i="23"/>
  <c r="BG119" s="1"/>
  <c r="AI203"/>
  <c r="BG203" s="1"/>
  <c r="AI186"/>
  <c r="BG186" s="1"/>
  <c r="AI181"/>
  <c r="BG181" s="1"/>
  <c r="AI172"/>
  <c r="BB25" i="24" s="1"/>
  <c r="BJ25" s="1"/>
  <c r="AI136" i="23"/>
  <c r="BG136" s="1"/>
  <c r="AI130"/>
  <c r="BG130" s="1"/>
  <c r="AI191"/>
  <c r="BG191" s="1"/>
  <c r="AI167"/>
  <c r="BB24" i="24" s="1"/>
  <c r="AI159" i="23"/>
  <c r="BB12" i="24" s="1"/>
  <c r="BJ12" s="1"/>
  <c r="AI146" i="23"/>
  <c r="BB11" i="24" s="1"/>
  <c r="BJ11" s="1"/>
  <c r="AI127" i="23"/>
  <c r="BG127" s="1"/>
  <c r="AT10" i="29"/>
  <c r="BG40" i="26"/>
  <c r="AI92"/>
  <c r="BG85"/>
  <c r="BG112"/>
  <c r="AT20" i="29"/>
  <c r="AU93" i="26"/>
  <c r="AU67"/>
  <c r="AU92" i="27"/>
  <c r="AU66"/>
  <c r="AA13" i="24"/>
  <c r="AA15" s="1"/>
  <c r="AM93" i="26"/>
  <c r="BC185" i="27"/>
  <c r="BC209" s="1"/>
  <c r="BF29" i="24"/>
  <c r="BF31" s="1"/>
  <c r="BC66" i="27"/>
  <c r="BA29" i="39"/>
  <c r="AS29"/>
  <c r="AK29"/>
  <c r="BC116" i="25"/>
  <c r="AT16" i="29"/>
  <c r="BF13" i="24"/>
  <c r="BF15" s="1"/>
  <c r="AU116" i="25"/>
  <c r="AA29" i="24"/>
  <c r="AA31" s="1"/>
  <c r="BE26" i="39"/>
  <c r="BG102" i="25"/>
  <c r="BG80"/>
  <c r="BG199" i="23"/>
  <c r="BB11" i="38"/>
  <c r="BJ11" s="1"/>
  <c r="AM67" i="26"/>
  <c r="AI141"/>
  <c r="AI186" s="1"/>
  <c r="AI17" i="39"/>
  <c r="AI202" i="26"/>
  <c r="BK66" i="27"/>
  <c r="BG150" i="26"/>
  <c r="AI20"/>
  <c r="BO116" i="27"/>
  <c r="BO130"/>
  <c r="BO139"/>
  <c r="BG26" i="25"/>
  <c r="BG134"/>
  <c r="BG202"/>
  <c r="BG215"/>
  <c r="AJ9" i="29"/>
  <c r="AJ13"/>
  <c r="AJ25"/>
  <c r="AT26"/>
  <c r="BG93" i="23"/>
  <c r="AI116"/>
  <c r="AI110"/>
  <c r="BG110" s="1"/>
  <c r="BE28" i="39"/>
  <c r="BO119" i="27"/>
  <c r="BO133"/>
  <c r="BG224" i="25"/>
  <c r="AJ11" i="29"/>
  <c r="AJ23"/>
  <c r="BG106" i="23"/>
  <c r="AI14"/>
  <c r="AI26"/>
  <c r="AI29"/>
  <c r="AI38"/>
  <c r="BG38" s="1"/>
  <c r="AI51"/>
  <c r="AI57"/>
  <c r="AI61"/>
  <c r="AI65"/>
  <c r="AI70"/>
  <c r="AI75"/>
  <c r="BG75" s="1"/>
  <c r="AI78"/>
  <c r="BG78" s="1"/>
  <c r="AI89"/>
  <c r="BG89" s="1"/>
  <c r="AQ201" i="27"/>
  <c r="BO184"/>
  <c r="BO175"/>
  <c r="BO170"/>
  <c r="BO162"/>
  <c r="BO149"/>
  <c r="AQ140"/>
  <c r="AQ111"/>
  <c r="BO89"/>
  <c r="BO78"/>
  <c r="BO75"/>
  <c r="BO70"/>
  <c r="BO65"/>
  <c r="AO14" i="29"/>
  <c r="BO61" i="27"/>
  <c r="AO13" i="29"/>
  <c r="BO57" i="27"/>
  <c r="AO12" i="29"/>
  <c r="BO51" i="27"/>
  <c r="AO11" i="29"/>
  <c r="BO38" i="27"/>
  <c r="AQ40"/>
  <c r="AQ66" s="1"/>
  <c r="BO29"/>
  <c r="BO26"/>
  <c r="AO9" i="29"/>
  <c r="BO14" i="27"/>
  <c r="BO20"/>
  <c r="AI250" i="25"/>
  <c r="BG250" s="1"/>
  <c r="AI167"/>
  <c r="AI135"/>
  <c r="AJ20" i="29" s="1"/>
  <c r="AI108" i="25"/>
  <c r="AI58"/>
  <c r="AI32"/>
  <c r="AJ8" i="29" s="1"/>
  <c r="AQ92" i="27"/>
  <c r="AX13" i="31"/>
  <c r="AT13"/>
  <c r="V13"/>
  <c r="R13"/>
  <c r="Z8"/>
  <c r="AX13" i="30"/>
  <c r="AT13"/>
  <c r="V13"/>
  <c r="Z10"/>
  <c r="Z9"/>
  <c r="AE133" i="25"/>
  <c r="AE117"/>
  <c r="BF32" i="24" l="1"/>
  <c r="AA32"/>
  <c r="BG146" i="23"/>
  <c r="BC91" i="27"/>
  <c r="BC92" s="1"/>
  <c r="BK91"/>
  <c r="AA16" i="24"/>
  <c r="BG167" i="23"/>
  <c r="BG172"/>
  <c r="AI111"/>
  <c r="BB8" i="24" s="1"/>
  <c r="BF16"/>
  <c r="BG159" i="23"/>
  <c r="BB26" i="24"/>
  <c r="BJ26" s="1"/>
  <c r="AQ225" i="25"/>
  <c r="AQ251" s="1"/>
  <c r="AT28" i="29"/>
  <c r="BG186" i="26"/>
  <c r="BG198" i="23"/>
  <c r="AJ29" i="29"/>
  <c r="BG57" i="23"/>
  <c r="W25" i="24"/>
  <c r="AE25" s="1"/>
  <c r="BG202" i="26"/>
  <c r="AI209"/>
  <c r="BG61" i="23"/>
  <c r="W11" i="24"/>
  <c r="AE11" s="1"/>
  <c r="BG111" i="23"/>
  <c r="BJ24" i="24"/>
  <c r="AI93" i="26"/>
  <c r="BG93" s="1"/>
  <c r="BG92"/>
  <c r="BG26" i="23"/>
  <c r="W24" i="24"/>
  <c r="AT8" i="29"/>
  <c r="AI67" i="26"/>
  <c r="BG20"/>
  <c r="BE17" i="39"/>
  <c r="BE29" s="1"/>
  <c r="BE30" s="1"/>
  <c r="AI29"/>
  <c r="BG116" i="23"/>
  <c r="AI137"/>
  <c r="BB10" i="24" s="1"/>
  <c r="BJ10" s="1"/>
  <c r="BG58" i="25"/>
  <c r="AJ10" i="29"/>
  <c r="BG65" i="23"/>
  <c r="W26" i="24"/>
  <c r="AE26" s="1"/>
  <c r="BG167" i="25"/>
  <c r="AJ22" i="29"/>
  <c r="BG51" i="23"/>
  <c r="W10" i="24"/>
  <c r="AE10" s="1"/>
  <c r="AT22" i="29"/>
  <c r="BG141" i="26"/>
  <c r="Z13" i="30"/>
  <c r="BB13" i="31"/>
  <c r="BB13" i="30"/>
  <c r="Z13" i="31"/>
  <c r="BG70" i="23"/>
  <c r="AI84"/>
  <c r="BG29"/>
  <c r="AI40"/>
  <c r="BG14"/>
  <c r="AI20"/>
  <c r="W8" i="24" s="1"/>
  <c r="BO201" i="27"/>
  <c r="AQ208"/>
  <c r="AO22" i="29"/>
  <c r="BO140" i="27"/>
  <c r="AO20" i="29"/>
  <c r="BO111" i="27"/>
  <c r="AQ185"/>
  <c r="AO10" i="29"/>
  <c r="BO40" i="27"/>
  <c r="AO15" i="29"/>
  <c r="BO66" i="27"/>
  <c r="BG135" i="25"/>
  <c r="AI225"/>
  <c r="AJ28" i="29" s="1"/>
  <c r="BG108" i="25"/>
  <c r="AI115"/>
  <c r="BG32"/>
  <c r="AI90"/>
  <c r="AJ15" i="29" s="1"/>
  <c r="AI162" i="27"/>
  <c r="AE31" i="25"/>
  <c r="AY18" i="29"/>
  <c r="AE9"/>
  <c r="AE11"/>
  <c r="AE12"/>
  <c r="AE13"/>
  <c r="AE14"/>
  <c r="AE21"/>
  <c r="AE23"/>
  <c r="AE26"/>
  <c r="AE27"/>
  <c r="AE131" i="25"/>
  <c r="AE123"/>
  <c r="AE197"/>
  <c r="AE202" s="1"/>
  <c r="AE20"/>
  <c r="AE178"/>
  <c r="AE175"/>
  <c r="AE173"/>
  <c r="AE181"/>
  <c r="AE166"/>
  <c r="AE160"/>
  <c r="AE147"/>
  <c r="AE157" s="1"/>
  <c r="AE146"/>
  <c r="AE143"/>
  <c r="AE134"/>
  <c r="AE130"/>
  <c r="AE224"/>
  <c r="AE215"/>
  <c r="AE210"/>
  <c r="AE248"/>
  <c r="AE234"/>
  <c r="AE229"/>
  <c r="AE237"/>
  <c r="AE186" l="1"/>
  <c r="BO91" i="27"/>
  <c r="BK92"/>
  <c r="BB29" i="24"/>
  <c r="BJ29" s="1"/>
  <c r="BG115" i="25"/>
  <c r="AJ16" i="29"/>
  <c r="AE8" i="24"/>
  <c r="BG67" i="26"/>
  <c r="AT15" i="29"/>
  <c r="BB14" i="24"/>
  <c r="BJ14" s="1"/>
  <c r="BG205" i="23"/>
  <c r="AE135" i="25"/>
  <c r="AE167"/>
  <c r="AE225" s="1"/>
  <c r="BG209" i="26"/>
  <c r="AT29" i="29"/>
  <c r="AT30" s="1"/>
  <c r="AT32" s="1"/>
  <c r="AI182" i="23"/>
  <c r="AI206" s="1"/>
  <c r="BG206" s="1"/>
  <c r="BG40"/>
  <c r="W9" i="24"/>
  <c r="AE9" s="1"/>
  <c r="W29"/>
  <c r="AE24"/>
  <c r="BJ8"/>
  <c r="BB13"/>
  <c r="AI210" i="26"/>
  <c r="BG137" i="23"/>
  <c r="BG20"/>
  <c r="AI66"/>
  <c r="BG84"/>
  <c r="AI91"/>
  <c r="AO29" i="29"/>
  <c r="AE29" s="1"/>
  <c r="BO208" i="27"/>
  <c r="AO28" i="29"/>
  <c r="BO185" i="27"/>
  <c r="AQ209"/>
  <c r="BG225" i="25"/>
  <c r="AI251"/>
  <c r="BG90"/>
  <c r="AI116"/>
  <c r="BG116" s="1"/>
  <c r="AE24" i="29"/>
  <c r="AE10"/>
  <c r="AE25"/>
  <c r="AE81" i="23"/>
  <c r="AE243" i="25"/>
  <c r="AE250" s="1"/>
  <c r="AY31" i="29"/>
  <c r="AE163" i="26"/>
  <c r="R19" i="28"/>
  <c r="AX13"/>
  <c r="AT13"/>
  <c r="BB13" s="1"/>
  <c r="V13"/>
  <c r="R13"/>
  <c r="Z10"/>
  <c r="BB9"/>
  <c r="Z9"/>
  <c r="BB8"/>
  <c r="Z8"/>
  <c r="AE131" i="26"/>
  <c r="AE60" i="25"/>
  <c r="AE66"/>
  <c r="AE102"/>
  <c r="AE22"/>
  <c r="AE9" i="23"/>
  <c r="AE26" i="25"/>
  <c r="AE32" s="1"/>
  <c r="AE8" i="29" s="1"/>
  <c r="AE15" i="25"/>
  <c r="AE14"/>
  <c r="AE113"/>
  <c r="AE99"/>
  <c r="AE94"/>
  <c r="AE108" s="1"/>
  <c r="AE115" s="1"/>
  <c r="AE89"/>
  <c r="AE84"/>
  <c r="AE80"/>
  <c r="AE54"/>
  <c r="AE42"/>
  <c r="AE39"/>
  <c r="AE71" i="26"/>
  <c r="AE77" i="23"/>
  <c r="AE10"/>
  <c r="AE11"/>
  <c r="AE12"/>
  <c r="AE13"/>
  <c r="AE15"/>
  <c r="AE16"/>
  <c r="AE17"/>
  <c r="AE18"/>
  <c r="AE19"/>
  <c r="AE21"/>
  <c r="AE22"/>
  <c r="AE23"/>
  <c r="AE24"/>
  <c r="AE25"/>
  <c r="AE27"/>
  <c r="AE28"/>
  <c r="AE30"/>
  <c r="AE31"/>
  <c r="AE32"/>
  <c r="AE33"/>
  <c r="AE34"/>
  <c r="AE35"/>
  <c r="AE36"/>
  <c r="AE37"/>
  <c r="AE39"/>
  <c r="AE41"/>
  <c r="AE42"/>
  <c r="AE43"/>
  <c r="AE44"/>
  <c r="AE45"/>
  <c r="AE46"/>
  <c r="AE47"/>
  <c r="AE48"/>
  <c r="AE49"/>
  <c r="AE52"/>
  <c r="AE54"/>
  <c r="AE55"/>
  <c r="AE56"/>
  <c r="AE58"/>
  <c r="AE59"/>
  <c r="AE60"/>
  <c r="AE62"/>
  <c r="AE63"/>
  <c r="AE64"/>
  <c r="AE67"/>
  <c r="AE68"/>
  <c r="AE69"/>
  <c r="AE71"/>
  <c r="AE72"/>
  <c r="AE73"/>
  <c r="AE74"/>
  <c r="AE76"/>
  <c r="AE78" s="1"/>
  <c r="AE79"/>
  <c r="AE80"/>
  <c r="AE82"/>
  <c r="AE83"/>
  <c r="AE85"/>
  <c r="AE86"/>
  <c r="AE87"/>
  <c r="AE88"/>
  <c r="AE93"/>
  <c r="AE94"/>
  <c r="AE95"/>
  <c r="AE96"/>
  <c r="AE97"/>
  <c r="AE98"/>
  <c r="AE99"/>
  <c r="AE100"/>
  <c r="AE101"/>
  <c r="AE102"/>
  <c r="AE103"/>
  <c r="AE104"/>
  <c r="AE105"/>
  <c r="AE107"/>
  <c r="AE108"/>
  <c r="AE109"/>
  <c r="AE112"/>
  <c r="AE113"/>
  <c r="AE114"/>
  <c r="AE115"/>
  <c r="AE117"/>
  <c r="AE118"/>
  <c r="AE120"/>
  <c r="AE121"/>
  <c r="AE122"/>
  <c r="AE123"/>
  <c r="AE124"/>
  <c r="AE125"/>
  <c r="AE126"/>
  <c r="AE128"/>
  <c r="AE129"/>
  <c r="AE132"/>
  <c r="AE133"/>
  <c r="AE134"/>
  <c r="AE135"/>
  <c r="AE138"/>
  <c r="AE139"/>
  <c r="AE140"/>
  <c r="AE141"/>
  <c r="AE142"/>
  <c r="AE143"/>
  <c r="AE144"/>
  <c r="AE145"/>
  <c r="AE147"/>
  <c r="AE148"/>
  <c r="AE149"/>
  <c r="AE150"/>
  <c r="AE151"/>
  <c r="AE152"/>
  <c r="AE153"/>
  <c r="AE154"/>
  <c r="AE155"/>
  <c r="AE156"/>
  <c r="AE157"/>
  <c r="AE158"/>
  <c r="AE160"/>
  <c r="AE161"/>
  <c r="AE162"/>
  <c r="AE163"/>
  <c r="AE164"/>
  <c r="AE165"/>
  <c r="AE166"/>
  <c r="AE168"/>
  <c r="AE169"/>
  <c r="AE170"/>
  <c r="AE171"/>
  <c r="AE173"/>
  <c r="AE174"/>
  <c r="AE175"/>
  <c r="AE176"/>
  <c r="AE177"/>
  <c r="AE178"/>
  <c r="AE179"/>
  <c r="AE180"/>
  <c r="AE183"/>
  <c r="AE184"/>
  <c r="AE185"/>
  <c r="AE187"/>
  <c r="AE188"/>
  <c r="AE189"/>
  <c r="AE190"/>
  <c r="AE192"/>
  <c r="AE193"/>
  <c r="AE195"/>
  <c r="AE196"/>
  <c r="AE197"/>
  <c r="AE199"/>
  <c r="AE200"/>
  <c r="AE201"/>
  <c r="AE202"/>
  <c r="AE8"/>
  <c r="AM162" i="27"/>
  <c r="AE207" i="26"/>
  <c r="AE195"/>
  <c r="AE190"/>
  <c r="AE185"/>
  <c r="AE176"/>
  <c r="AE171"/>
  <c r="AE150"/>
  <c r="AE140"/>
  <c r="AE134"/>
  <c r="AE120"/>
  <c r="AE117"/>
  <c r="AE111"/>
  <c r="AE107"/>
  <c r="AE90"/>
  <c r="AE79"/>
  <c r="AE76"/>
  <c r="AE66"/>
  <c r="AE62"/>
  <c r="AE58"/>
  <c r="AE52"/>
  <c r="AE38"/>
  <c r="AE29"/>
  <c r="AE26"/>
  <c r="AE14"/>
  <c r="AE20" s="1"/>
  <c r="BG251" i="25" l="1"/>
  <c r="AI253"/>
  <c r="BO209" i="27"/>
  <c r="BG210" i="26"/>
  <c r="BO92" i="27"/>
  <c r="BB31" i="24"/>
  <c r="BJ31" s="1"/>
  <c r="BG182" i="23"/>
  <c r="BG91"/>
  <c r="W14" i="24"/>
  <c r="AE14" s="1"/>
  <c r="BO84" i="27"/>
  <c r="AE74" i="25"/>
  <c r="BJ13" i="24"/>
  <c r="BB15"/>
  <c r="W13"/>
  <c r="AE29"/>
  <c r="W31"/>
  <c r="AE14" i="23"/>
  <c r="AE20" s="1"/>
  <c r="S8" i="24" s="1"/>
  <c r="AE58" i="25"/>
  <c r="Z13" i="28"/>
  <c r="BG66" i="23"/>
  <c r="AI92"/>
  <c r="BG92" s="1"/>
  <c r="AX9" i="24"/>
  <c r="BG19" i="39"/>
  <c r="AE251" i="25"/>
  <c r="AJ30" i="29"/>
  <c r="AJ32" s="1"/>
  <c r="AE20"/>
  <c r="AE203" i="23"/>
  <c r="AE191"/>
  <c r="AE186"/>
  <c r="AE181"/>
  <c r="AE172"/>
  <c r="AE167"/>
  <c r="AE159"/>
  <c r="AE146"/>
  <c r="AE130"/>
  <c r="AE127"/>
  <c r="AE119"/>
  <c r="AE116"/>
  <c r="AE110"/>
  <c r="AE106"/>
  <c r="AE89"/>
  <c r="AE75"/>
  <c r="AE70"/>
  <c r="AE65"/>
  <c r="AE61"/>
  <c r="AE57"/>
  <c r="AE51"/>
  <c r="AE38"/>
  <c r="AE29"/>
  <c r="AE26"/>
  <c r="AE90" i="25"/>
  <c r="AE116" s="1"/>
  <c r="AE40" i="26"/>
  <c r="AE112"/>
  <c r="AE141"/>
  <c r="AE202"/>
  <c r="AE253" i="25" l="1"/>
  <c r="AE111" i="23"/>
  <c r="BG18" i="39" s="1"/>
  <c r="W32" i="24"/>
  <c r="AE84" i="23"/>
  <c r="AE91" s="1"/>
  <c r="BG16" i="39" s="1"/>
  <c r="AE198" i="23"/>
  <c r="AE205" s="1"/>
  <c r="AX14" i="24" s="1"/>
  <c r="BG8" i="39"/>
  <c r="AE40" i="23"/>
  <c r="AE66" s="1"/>
  <c r="W15" i="24"/>
  <c r="W16" s="1"/>
  <c r="AE13"/>
  <c r="AE31"/>
  <c r="BB32"/>
  <c r="BJ15"/>
  <c r="S9"/>
  <c r="S14"/>
  <c r="BG27" i="39"/>
  <c r="S24" i="24"/>
  <c r="BG9" i="39"/>
  <c r="S10" i="24"/>
  <c r="BG11" i="39"/>
  <c r="S25" i="24"/>
  <c r="BG12" i="39"/>
  <c r="S11" i="24"/>
  <c r="BG13" i="39"/>
  <c r="S26" i="24"/>
  <c r="BG14" i="39"/>
  <c r="AX11" i="24"/>
  <c r="BG21" i="39"/>
  <c r="AX12" i="24"/>
  <c r="BG22" i="39"/>
  <c r="AX24" i="24"/>
  <c r="BG23" i="39"/>
  <c r="AX25" i="24"/>
  <c r="BG24" i="39"/>
  <c r="AX26" i="24"/>
  <c r="BG25" i="39"/>
  <c r="AE131" i="23"/>
  <c r="AE136" s="1"/>
  <c r="AE137" s="1"/>
  <c r="AE182" s="1"/>
  <c r="AE15" i="29"/>
  <c r="AJ17"/>
  <c r="AX8" i="24"/>
  <c r="AE209" i="26"/>
  <c r="AE186"/>
  <c r="AE67"/>
  <c r="BG10" i="39" l="1"/>
  <c r="BG15"/>
  <c r="AE92" i="23"/>
  <c r="AE15" i="24"/>
  <c r="BB16"/>
  <c r="AE206" i="23"/>
  <c r="AX10" i="24"/>
  <c r="AX13" s="1"/>
  <c r="AX15" s="1"/>
  <c r="BG20" i="39"/>
  <c r="AX29" i="24"/>
  <c r="AX31" s="1"/>
  <c r="S29"/>
  <c r="S31" s="1"/>
  <c r="S13"/>
  <c r="S15" s="1"/>
  <c r="AE22" i="29"/>
  <c r="AJ19"/>
  <c r="AE210" i="26"/>
  <c r="AE17" i="39" l="1"/>
  <c r="BG17" s="1"/>
  <c r="AX16" i="24"/>
  <c r="AX32"/>
  <c r="BG26" i="39"/>
  <c r="AE28"/>
  <c r="BG28" s="1"/>
  <c r="S32" i="24"/>
  <c r="S16"/>
  <c r="AE85" i="26"/>
  <c r="AE92" s="1"/>
  <c r="AE93" l="1"/>
  <c r="AT17" i="29"/>
  <c r="AT19" s="1"/>
  <c r="AE29" i="39"/>
  <c r="AO30" i="29"/>
  <c r="AE28"/>
  <c r="AO17"/>
  <c r="AE16"/>
  <c r="BG29" i="39" l="1"/>
  <c r="AE30"/>
  <c r="AO32" i="29"/>
  <c r="AE30"/>
  <c r="AO19"/>
  <c r="AE17"/>
  <c r="AG30" i="39" l="1"/>
  <c r="AI30" s="1"/>
  <c r="AK30" s="1"/>
  <c r="AM30" s="1"/>
  <c r="AO30" s="1"/>
  <c r="AQ30" s="1"/>
  <c r="AS30" s="1"/>
  <c r="AU30" s="1"/>
  <c r="AW30" s="1"/>
  <c r="AY30" s="1"/>
  <c r="BA30" s="1"/>
  <c r="BC30" s="1"/>
  <c r="BG30"/>
</calcChain>
</file>

<file path=xl/comments1.xml><?xml version="1.0" encoding="utf-8"?>
<comments xmlns="http://schemas.openxmlformats.org/spreadsheetml/2006/main">
  <authors>
    <author>PHÖ</author>
  </authors>
  <commentList>
    <comment ref="R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Megnyert pályázat alapján</t>
        </r>
      </text>
    </comment>
  </commentList>
</comments>
</file>

<file path=xl/comments2.xml><?xml version="1.0" encoding="utf-8"?>
<comments xmlns="http://schemas.openxmlformats.org/spreadsheetml/2006/main">
  <authors>
    <author>PHÖ</author>
  </authors>
  <commentList>
    <comment ref="AE8" authorId="0">
      <text>
        <r>
          <rPr>
            <sz val="8"/>
            <color indexed="81"/>
            <rFont val="Tahoma"/>
            <family val="2"/>
            <charset val="238"/>
          </rPr>
          <t xml:space="preserve">
B11 rovaton MÁK értesítés alapján</t>
        </r>
      </text>
    </comment>
    <comment ref="AE2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fogl.h.tám és szoc.seg. * 0,8
lakásf.tám. * 0,9</t>
        </r>
      </text>
    </comment>
    <comment ref="AE24" authorId="0">
      <text>
        <r>
          <rPr>
            <sz val="8"/>
            <color indexed="81"/>
            <rFont val="Tahoma"/>
            <family val="2"/>
            <charset val="238"/>
          </rPr>
          <t xml:space="preserve">
Lakott külterülettel kapcs. kapott tám.
</t>
        </r>
      </text>
    </comment>
    <comment ref="AE3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Munkaügyi központtól, MVH-tól kapott működési támogatások, Várdomb-Pörböly közös hivatal támogatása</t>
        </r>
      </text>
    </comment>
    <comment ref="AE34" authorId="0">
      <text>
        <r>
          <rPr>
            <sz val="8"/>
            <color indexed="81"/>
            <rFont val="Tahoma"/>
            <family val="2"/>
            <charset val="238"/>
          </rPr>
          <t xml:space="preserve">
ÖNEGM igénylés alapján
</t>
        </r>
      </text>
    </comment>
    <comment ref="AE3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Beruházásokra és felújításokra várt támogatások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E8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szoc. és temetési kölcsön visszatérülése</t>
        </r>
      </text>
    </comment>
  </commentList>
</comments>
</file>

<file path=xl/comments3.xml><?xml version="1.0" encoding="utf-8"?>
<comments xmlns="http://schemas.openxmlformats.org/spreadsheetml/2006/main">
  <authors>
    <author>sys</author>
  </authors>
  <commentList>
    <comment ref="AE100" authorId="0">
      <text>
        <r>
          <rPr>
            <b/>
            <sz val="9"/>
            <color indexed="81"/>
            <rFont val="Tahoma"/>
            <family val="2"/>
            <charset val="238"/>
          </rPr>
          <t>sys:</t>
        </r>
        <r>
          <rPr>
            <sz val="9"/>
            <color indexed="81"/>
            <rFont val="Tahoma"/>
            <family val="2"/>
            <charset val="238"/>
          </rPr>
          <t xml:space="preserve">
kafetéria</t>
        </r>
      </text>
    </comment>
  </commentList>
</comments>
</file>

<file path=xl/sharedStrings.xml><?xml version="1.0" encoding="utf-8"?>
<sst xmlns="http://schemas.openxmlformats.org/spreadsheetml/2006/main" count="3900" uniqueCount="749">
  <si>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</si>
  <si>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</si>
  <si>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</si>
  <si>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</si>
  <si>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</si>
  <si>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</si>
  <si>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</si>
  <si>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</si>
  <si>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</si>
  <si>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</si>
  <si>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</si>
  <si>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</si>
  <si>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</si>
  <si>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</si>
  <si>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</si>
  <si>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</si>
  <si>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</si>
  <si>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</si>
  <si>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</si>
  <si>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</si>
  <si>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</si>
  <si>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</si>
  <si>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</si>
  <si>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</si>
  <si>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</si>
  <si>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</si>
  <si>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</si>
  <si>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</si>
  <si>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</si>
  <si>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</si>
  <si>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</si>
  <si>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</si>
  <si>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</si>
  <si>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</si>
  <si>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</si>
  <si>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</si>
  <si>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</si>
  <si>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</si>
  <si>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</si>
  <si>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</si>
  <si>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</si>
  <si>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</si>
  <si>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</si>
  <si>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</si>
  <si>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</si>
  <si>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</si>
  <si>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</si>
  <si>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</si>
  <si>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</si>
  <si>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</si>
  <si>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</si>
  <si>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</si>
  <si>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</si>
  <si>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</si>
  <si>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</si>
  <si>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</si>
  <si>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</si>
  <si>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</si>
  <si>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</si>
  <si>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</si>
  <si>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</si>
  <si>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</si>
  <si>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</si>
  <si>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</si>
  <si>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</si>
  <si>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</si>
  <si>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</si>
  <si>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</si>
  <si>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</si>
  <si>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</si>
  <si>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</si>
  <si>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</si>
  <si>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</si>
  <si>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</si>
  <si>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</si>
  <si>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</si>
  <si>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</si>
  <si>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</si>
  <si>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</si>
  <si>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</si>
  <si>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</si>
  <si>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</si>
  <si>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</si>
  <si>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</si>
  <si>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</si>
  <si>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</si>
  <si>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</si>
  <si>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</si>
  <si>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</si>
  <si>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</si>
  <si>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</si>
  <si>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</si>
  <si>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</si>
  <si>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</si>
  <si>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</si>
  <si>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</si>
  <si>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</si>
  <si>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</si>
  <si>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</si>
  <si>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</si>
  <si>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</si>
  <si>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</si>
  <si>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</si>
  <si>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</si>
  <si>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</si>
  <si>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</si>
  <si>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</si>
  <si>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</si>
  <si>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</si>
  <si>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</si>
  <si>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</si>
  <si>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</si>
  <si>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</si>
  <si>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</si>
  <si>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</si>
  <si>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</si>
  <si>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</si>
  <si>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</si>
  <si>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</si>
  <si>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</si>
  <si>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</si>
  <si>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</si>
  <si>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</si>
  <si>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</si>
  <si>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</si>
  <si>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</si>
  <si>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</si>
  <si>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</si>
  <si>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</si>
  <si>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</si>
  <si>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</si>
  <si>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</si>
  <si>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</si>
  <si>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</si>
  <si>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</si>
  <si>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</si>
  <si>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</si>
  <si>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</si>
  <si>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</si>
  <si>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</si>
  <si>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</si>
  <si>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</si>
  <si>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</si>
  <si>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</si>
  <si>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Elvonások és befizetések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</si>
  <si>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</si>
  <si>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</si>
  <si>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</si>
  <si>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</si>
  <si>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</si>
  <si>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</si>
  <si>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</si>
  <si>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</si>
  <si>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</si>
  <si>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</si>
  <si>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</si>
  <si>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</si>
  <si>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</si>
  <si>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</si>
  <si>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</si>
  <si>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</si>
  <si>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</si>
  <si>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</si>
  <si>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</si>
  <si>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</si>
  <si>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</si>
  <si>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</si>
  <si>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</si>
  <si>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</si>
  <si>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</si>
  <si>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</si>
  <si>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</si>
  <si>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</si>
  <si>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</si>
  <si>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</si>
  <si>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</si>
  <si>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</si>
  <si>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</si>
  <si>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</si>
  <si>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</si>
  <si>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</si>
  <si>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</si>
  <si>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</si>
  <si>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</si>
  <si>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</si>
  <si>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</si>
  <si>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</si>
  <si>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</si>
  <si>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</si>
  <si>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</si>
  <si>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</si>
  <si>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</si>
  <si>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</si>
  <si>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</si>
  <si>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</si>
  <si>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</si>
  <si>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</si>
  <si>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</si>
  <si>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</si>
  <si>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</si>
  <si>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</si>
  <si>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</si>
  <si>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</si>
  <si>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</si>
  <si>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</si>
  <si>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</si>
  <si>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</si>
  <si>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</si>
  <si>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</si>
  <si>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</si>
  <si>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</si>
  <si>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</si>
  <si>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</si>
  <si>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</si>
  <si>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</si>
  <si>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</si>
  <si>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</si>
  <si>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</si>
  <si>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</si>
  <si>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</si>
  <si>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</si>
  <si>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</si>
  <si>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</si>
  <si>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</si>
  <si>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</si>
  <si>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</si>
  <si>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</si>
  <si>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</si>
  <si>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</si>
  <si>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</si>
  <si>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</si>
  <si>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</si>
  <si>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</si>
  <si>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</si>
  <si>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</si>
  <si>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</si>
  <si>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</si>
  <si>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</si>
  <si>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</si>
  <si>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</si>
  <si>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</si>
  <si>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</si>
  <si>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</si>
  <si>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</si>
  <si>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</si>
  <si>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</si>
  <si>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</si>
  <si>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</si>
  <si>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</si>
  <si>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</si>
  <si>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</si>
  <si>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</si>
  <si>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</si>
  <si>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</si>
  <si>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</si>
  <si>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</si>
  <si>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</si>
  <si>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</si>
  <si>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</si>
  <si>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</si>
  <si>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</si>
  <si>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</si>
  <si>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</si>
  <si>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</si>
  <si>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</si>
  <si>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</si>
  <si>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</si>
  <si>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</si>
  <si>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</si>
  <si>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</si>
  <si>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</si>
  <si>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</si>
  <si>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</si>
  <si>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</si>
  <si>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</si>
  <si>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</si>
  <si>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</si>
  <si>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</si>
  <si>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</si>
  <si>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</si>
  <si>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</si>
  <si>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</si>
  <si>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</si>
  <si>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</si>
  <si>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</si>
  <si>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</si>
  <si>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</si>
  <si>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</si>
  <si>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</si>
  <si>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</si>
  <si>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</si>
  <si>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</si>
  <si>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</si>
  <si>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</si>
  <si>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</si>
  <si>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</si>
  <si>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</si>
  <si>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</si>
  <si>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</si>
  <si>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</si>
  <si>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</si>
  <si>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</si>
  <si>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</si>
  <si>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</si>
  <si>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</si>
  <si>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</si>
  <si>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</si>
  <si>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</si>
  <si>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</si>
  <si>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</si>
  <si>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</si>
  <si>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</si>
  <si>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</si>
  <si>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</si>
  <si>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</si>
  <si>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</si>
  <si>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</si>
  <si>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</si>
  <si>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</si>
  <si>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</si>
  <si>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</si>
  <si>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</si>
  <si>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</si>
  <si>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</si>
  <si>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</si>
  <si>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</si>
  <si>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</si>
  <si>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</si>
  <si>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</si>
  <si>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</si>
  <si>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</si>
  <si>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</si>
  <si>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</si>
  <si>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</si>
  <si>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</si>
  <si>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</si>
  <si>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</si>
  <si>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</si>
  <si>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B61</t>
  </si>
  <si>
    <t>B62</t>
  </si>
  <si>
    <t>Egyéb működési célú átvett pénzeszközök</t>
  </si>
  <si>
    <t>B63</t>
  </si>
  <si>
    <t>Működési célú átvett pénzeszközök (=51+52+53)</t>
  </si>
  <si>
    <t>B6</t>
  </si>
  <si>
    <t>B71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</si>
  <si>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</si>
  <si>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</si>
  <si>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</si>
  <si>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</si>
  <si>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</si>
  <si>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</si>
  <si>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</si>
  <si>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</si>
  <si>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</si>
  <si>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</si>
  <si>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</si>
  <si>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</si>
  <si>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</si>
  <si>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</si>
  <si>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</si>
  <si>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</si>
  <si>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</si>
  <si>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</si>
  <si>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</si>
  <si>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</si>
  <si>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</si>
  <si>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</si>
  <si>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</si>
  <si>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</si>
  <si>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</si>
  <si>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</si>
  <si>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</si>
  <si>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</si>
  <si>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</si>
  <si>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</si>
  <si>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</si>
  <si>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</si>
  <si>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</si>
  <si>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</si>
  <si>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</si>
  <si>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</si>
  <si>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</si>
  <si>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</si>
  <si>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</si>
  <si>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</si>
  <si>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</si>
  <si>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</si>
  <si>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</si>
  <si>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</si>
  <si>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</si>
  <si>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</si>
  <si>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</si>
  <si>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</si>
  <si>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</si>
  <si>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</si>
  <si>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</si>
  <si>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</si>
  <si>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</si>
  <si>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</si>
  <si>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</si>
  <si>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</si>
  <si>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</si>
  <si>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</si>
  <si>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</si>
  <si>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</si>
  <si>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</si>
  <si>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</si>
  <si>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</si>
  <si>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</si>
  <si>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</si>
  <si>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</si>
  <si>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</si>
  <si>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</si>
  <si>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</si>
  <si>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</si>
  <si>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</si>
  <si>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</si>
  <si>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</si>
  <si>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</si>
  <si>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</si>
  <si>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</si>
  <si>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</si>
  <si>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</si>
  <si>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</si>
  <si>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</si>
  <si>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</si>
  <si>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</si>
  <si>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</si>
  <si>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</si>
  <si>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</si>
  <si>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</si>
  <si>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</si>
  <si>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</si>
  <si>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</si>
  <si>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</si>
  <si>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</si>
  <si>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</si>
  <si>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</si>
  <si>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</si>
  <si>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</si>
  <si>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</si>
  <si>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</si>
  <si>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</si>
  <si>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</si>
  <si>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</si>
  <si>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</si>
  <si>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</si>
  <si>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</si>
  <si>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</si>
  <si>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</si>
  <si>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</si>
  <si>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</si>
  <si>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</si>
  <si>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</si>
  <si>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</si>
  <si>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</si>
  <si>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</si>
  <si>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</si>
  <si>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Hitel-, kölcsönfelvétel államháztartáson kívülről (=60+61+62)</t>
  </si>
  <si>
    <t>Belföldi értékpapírok bevételei (=64+..+67)</t>
  </si>
  <si>
    <t>Maradvány igénybevétele (=69+70)</t>
  </si>
  <si>
    <t>Belföldi finanszírozás bevételei (=63+68+71+…+76)</t>
  </si>
  <si>
    <t>Külföldi finanszírozás bevételei (=78+…+81)</t>
  </si>
  <si>
    <t>Finanszírozási bevételek (=77+82+83)</t>
  </si>
  <si>
    <t>Dologi kiadások (=108+111+119+122+128)</t>
  </si>
  <si>
    <t>Módosított
előirányzat</t>
  </si>
  <si>
    <t>Teljesítés</t>
  </si>
  <si>
    <t>Telj. %</t>
  </si>
  <si>
    <t>5.</t>
  </si>
  <si>
    <t>Bevételek összesen (=59+84)</t>
  </si>
  <si>
    <t>Ssz.</t>
  </si>
  <si>
    <t>Rov.</t>
  </si>
  <si>
    <t>Foglalkoztatottak személyi juttatásai (=86+…+98)</t>
  </si>
  <si>
    <t>Külső személyi juttatások (=100+101+102)</t>
  </si>
  <si>
    <t>Személyi juttatások (=99+103)</t>
  </si>
  <si>
    <t>Készletbeszerzés (=106+107+108)</t>
  </si>
  <si>
    <t>Kommunikációs szolgáltatások (=110+111)</t>
  </si>
  <si>
    <t>Szolgáltatási kiadások (=113+…+119)</t>
  </si>
  <si>
    <t>Kiküldetések, reklám- és propagandakiadások (=121+122)</t>
  </si>
  <si>
    <t>Különféle befizetések és egyéb dologi kiadások (=124+…+128)</t>
  </si>
  <si>
    <t>Ellátottak pénzbeli juttatásai (=131+...+138)</t>
  </si>
  <si>
    <t>Egyéb működési célú kiadások (=140+…+151)</t>
  </si>
  <si>
    <t>Beruházások (=153+…+159)</t>
  </si>
  <si>
    <t>Felújítások (=161+...+164)</t>
  </si>
  <si>
    <t>Egyéb felhalmozási célú kiadások (=166+…+173)</t>
  </si>
  <si>
    <t>Költségvetési kiadások (=104+105+130+139+152+160+165+174)</t>
  </si>
  <si>
    <t>Hitel-, kölcsöntörlesztés államháztartáson kívülre (=176+177+178)</t>
  </si>
  <si>
    <t>Belföldi értékpapírok kiadásai (=180+…+183)</t>
  </si>
  <si>
    <t>Belföldi finanszírozás kiadásai (=179+184+…+190)</t>
  </si>
  <si>
    <t>Külföldi finanszírozás kiadásai (=192+…+195)</t>
  </si>
  <si>
    <t>Finanszírozási kiadások (=191+196+198)</t>
  </si>
  <si>
    <t>Kiadások összesen (=175+198)</t>
  </si>
  <si>
    <t>Őcsény Község Önkormányzata</t>
  </si>
  <si>
    <t>(önkormányzati szinten összevont bevételek és kiadások)</t>
  </si>
  <si>
    <t>ezer Forintban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</si>
  <si>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</si>
  <si>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</si>
  <si>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</si>
  <si>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</si>
  <si>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</si>
  <si>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</si>
  <si>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</si>
  <si>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</si>
  <si>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</si>
  <si>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</si>
  <si>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</si>
  <si>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</si>
  <si>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</si>
  <si>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</si>
  <si>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</si>
  <si>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</si>
  <si>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</si>
  <si>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</si>
  <si>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</si>
  <si>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</si>
  <si>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</si>
  <si>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</si>
  <si>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</si>
  <si>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</si>
  <si>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</si>
  <si>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</si>
  <si>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</si>
  <si>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</si>
  <si>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</si>
  <si>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</si>
  <si>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</si>
  <si>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</si>
  <si>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</si>
  <si>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</si>
  <si>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</si>
  <si>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</si>
  <si>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</si>
  <si>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</si>
  <si>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Hozzájárulás a pénzbeli szociális ellátásokhoz</t>
  </si>
  <si>
    <t>ebből Szociális étkeztetés</t>
  </si>
  <si>
    <t>ebből Családi napközi ellátás és -gyermekfelügyelet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</si>
  <si>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</si>
  <si>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</si>
  <si>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</si>
  <si>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</si>
  <si>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</si>
  <si>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Igazgatási szolgáltatási díj</t>
  </si>
  <si>
    <t>ebből Étkeztetésből származó bevétel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</si>
  <si>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</si>
  <si>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</si>
  <si>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</si>
  <si>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</si>
  <si>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</si>
  <si>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</si>
  <si>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</si>
  <si>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</si>
  <si>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</si>
  <si>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</si>
  <si>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</si>
  <si>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</si>
  <si>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ebből Nonprofit és civil szervezetek támogatása</t>
  </si>
  <si>
    <t>ebből Lakossági közműfejlesztés támogatása kifizetése</t>
  </si>
  <si>
    <t>ebből Egyéb működési célú pénzeszköz-átadás háztartásoknak</t>
  </si>
  <si>
    <t>ebből Foglalkoztatást helyettesítő támogatás</t>
  </si>
  <si>
    <t>ebből Rendszeres szociális segély</t>
  </si>
  <si>
    <t>ebből Lakásfenntartási támogatás</t>
  </si>
  <si>
    <t>ebből Rendsz. gyermkvédelmi kedv. részesülők természetbeni támogatása</t>
  </si>
  <si>
    <t>ebből Óvodáztatási támogatás</t>
  </si>
  <si>
    <t>ebből Ápolási díj</t>
  </si>
  <si>
    <t>ebből Közgyógyellátás</t>
  </si>
  <si>
    <t>ebből Köztemetés</t>
  </si>
  <si>
    <t>Őcsényi Tarkabarka Óvoda és Családi Napközi (798033)</t>
  </si>
  <si>
    <t>ebből Családi napközi bevétele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</si>
  <si>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</si>
  <si>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</si>
  <si>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</si>
  <si>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</si>
  <si>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</si>
  <si>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</si>
  <si>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</si>
  <si>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</si>
  <si>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</si>
  <si>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</si>
  <si>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</si>
  <si>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</si>
  <si>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</si>
  <si>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</si>
  <si>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</si>
  <si>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</si>
  <si>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</si>
  <si>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</si>
  <si>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</si>
  <si>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</si>
  <si>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</si>
  <si>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</si>
  <si>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</si>
  <si>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</si>
  <si>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</si>
  <si>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</si>
  <si>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</si>
  <si>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</si>
  <si>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</si>
  <si>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</si>
  <si>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</si>
  <si>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</si>
  <si>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</si>
  <si>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</si>
  <si>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</si>
  <si>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</si>
  <si>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</si>
  <si>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</si>
  <si>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</si>
  <si>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</si>
  <si>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</si>
  <si>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</si>
  <si>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Önrész</t>
  </si>
  <si>
    <t>Megnevezés</t>
  </si>
  <si>
    <t>Belterületi utak felújítása</t>
  </si>
  <si>
    <t>Gyermekorvosi rendelő felújítása</t>
  </si>
  <si>
    <t>Számítástechnikai eszközök beszerzése</t>
  </si>
  <si>
    <t>Karbantartási eszközök beszerzése</t>
  </si>
  <si>
    <t>Napelemes projekt megvalósítása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</si>
  <si>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</si>
  <si>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</si>
  <si>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</si>
  <si>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</si>
  <si>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</si>
  <si>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</si>
  <si>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Csapadékvíz elvezetési tervek</t>
  </si>
  <si>
    <t>Beruházáshoz kapcsolódó kezességvállalás</t>
  </si>
  <si>
    <t>Dél-Tolna Aqua projekt</t>
  </si>
  <si>
    <t>Kezességvállalás összesen (=01)</t>
  </si>
  <si>
    <t>Kezességv. összege</t>
  </si>
  <si>
    <t>Bruttó ö.</t>
  </si>
  <si>
    <t>Ig. tám.</t>
  </si>
  <si>
    <t>ebből Egyes jövedelempótló támogatások kiegészítése</t>
  </si>
  <si>
    <t>Finanszírozási kiadások (=191+196+197)</t>
  </si>
  <si>
    <t>Dologi kiadások (=109+112+120+123+129)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</si>
  <si>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</si>
  <si>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</si>
  <si>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</si>
  <si>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</si>
  <si>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</si>
  <si>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</si>
  <si>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</si>
  <si>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</si>
  <si>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</si>
  <si>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</si>
  <si>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</si>
  <si>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</si>
  <si>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</si>
  <si>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</si>
  <si>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</si>
  <si>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</si>
  <si>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</si>
  <si>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</si>
  <si>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</si>
  <si>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</si>
  <si>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</si>
  <si>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</si>
  <si>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</si>
  <si>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</si>
  <si>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Kisértékű tárgyi eszközök beszerzése</t>
  </si>
  <si>
    <t>(intézményi szinten tervezett beruházások, felújítások)</t>
  </si>
  <si>
    <t>Kisértékű immateriális javak beszerzése</t>
  </si>
  <si>
    <t>Kisértékű informatikai eszközök beszerzése</t>
  </si>
  <si>
    <t>Kisértékű egyéb tárgyi eszközök beszerzése</t>
  </si>
  <si>
    <t>Kerítés felújítás</t>
  </si>
  <si>
    <t>Őcsényi Közös Önkormányzati Hivatal</t>
  </si>
  <si>
    <t>Őcsényi Tarkabarka Óvoda és Családi Napközi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</si>
  <si>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</si>
  <si>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</si>
  <si>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</si>
  <si>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</si>
  <si>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</si>
  <si>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</si>
  <si>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</si>
  <si>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</si>
  <si>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</si>
  <si>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</si>
  <si>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Halmozott finanszírozás</t>
  </si>
  <si>
    <t>Finanszírozási hiány / többlet</t>
  </si>
  <si>
    <t>Kiadások összesen (=19+20)</t>
  </si>
  <si>
    <t>Költségvetési kiadások (=11+…+18)</t>
  </si>
  <si>
    <t>Költségvetési bevételek (=01+…+07)</t>
  </si>
  <si>
    <t>18.</t>
  </si>
  <si>
    <t>17.</t>
  </si>
  <si>
    <t>16.</t>
  </si>
  <si>
    <t>15.</t>
  </si>
  <si>
    <t>14.</t>
  </si>
  <si>
    <t>dec.</t>
  </si>
  <si>
    <t>nov.</t>
  </si>
  <si>
    <t>okt.</t>
  </si>
  <si>
    <t>szep.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</si>
  <si>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</si>
  <si>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</si>
  <si>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</si>
  <si>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</si>
  <si>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</si>
  <si>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</si>
  <si>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</si>
  <si>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</si>
  <si>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Diff.</t>
  </si>
  <si>
    <t>össz.</t>
  </si>
  <si>
    <t>EI.</t>
  </si>
  <si>
    <t>(finanszírozási ütemterv és likviditási terv)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</si>
  <si>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</si>
  <si>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</si>
  <si>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</si>
  <si>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</si>
  <si>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Módosított (összesen)</t>
  </si>
  <si>
    <t>Módosított (Őcsény)</t>
  </si>
  <si>
    <t>Módosított (Várdomb)</t>
  </si>
  <si>
    <t>Módosított előirányzat</t>
  </si>
  <si>
    <t>----</t>
  </si>
  <si>
    <t>ebből Környezetvédelmi, természetvédelmi, műemlékv., építésügyi stb. bírság</t>
  </si>
  <si>
    <t>ebből Egyéb, az önkormányzat rendeletében megállapított juttatás</t>
  </si>
  <si>
    <t>Iparűzési adóalap ezer forintban</t>
  </si>
  <si>
    <t>Iparűzési adóerőképesség forintban (= 01. sor * 1000 * 1,4%)</t>
  </si>
  <si>
    <t>(a települési önkormányzat 2014. június 30-i iparűzési adóerőképessége)</t>
  </si>
  <si>
    <t>0511021</t>
  </si>
  <si>
    <t>Felügyeleti szerv</t>
  </si>
  <si>
    <t>059151</t>
  </si>
  <si>
    <t>0981311</t>
  </si>
  <si>
    <t>094011</t>
  </si>
  <si>
    <t xml:space="preserve">Költségvetési szerv </t>
  </si>
  <si>
    <t>094101</t>
  </si>
  <si>
    <t>09521</t>
  </si>
  <si>
    <t>09621</t>
  </si>
  <si>
    <t>0511131</t>
  </si>
  <si>
    <t>053331</t>
  </si>
  <si>
    <t>053551</t>
  </si>
  <si>
    <t>055081</t>
  </si>
  <si>
    <t>055121</t>
  </si>
  <si>
    <t>055021</t>
  </si>
  <si>
    <t>(előirányzat-módosítás)</t>
  </si>
  <si>
    <t>053511</t>
  </si>
  <si>
    <t>053341</t>
  </si>
  <si>
    <t>098161</t>
  </si>
  <si>
    <t xml:space="preserve"> </t>
  </si>
  <si>
    <t>1.  melléklet a 11/2014. (IX.15.) önkormányzati rendelethez</t>
  </si>
  <si>
    <t>2. melléklet a 11/2014. (IX.15.) önkormányzati rendelethez</t>
  </si>
  <si>
    <t>3. melléklet a 11/2014. (IX.15.) önkormányzati rendelethez</t>
  </si>
  <si>
    <t>7. melléklet a 11/2014. (IX.15.) önkormányzati rendelethez</t>
  </si>
  <si>
    <t>4. melléklet a 11/2014. (IX.15.) önkormányzati rendelethez</t>
  </si>
  <si>
    <t>5. melléklet a 11/2014. (IX.15.) önkormányzati rendelethez</t>
  </si>
  <si>
    <t>6. melléklet a 11/2014. (IX.15.) önkormányzati rendelethez</t>
  </si>
  <si>
    <t>8. melléklet a 11/2014. (IX.15.) önkormányzati rendelethez</t>
  </si>
  <si>
    <t>9. melléklet a 11/2014. (IX.15.) önkormányzati rendelethez</t>
  </si>
  <si>
    <t>10. melléklet a 11/2014. (IX.15.) önkormányzati rendelethez</t>
  </si>
  <si>
    <t>11. melléklet a 11/2014. (IX.15.) önkormányzati rendelethez</t>
  </si>
  <si>
    <t>12. melléklet a 11/2014. (IX.15.) önkormányzati rendelethez</t>
  </si>
  <si>
    <t>14. melléklet a 11/2014. (IX.15.) önkormányzati rendelethez</t>
  </si>
  <si>
    <t>13. melléklet a 11/2014. (IX.15.) önkormányzati rendelethez</t>
  </si>
</sst>
</file>

<file path=xl/styles.xml><?xml version="1.0" encoding="utf-8"?>
<styleSheet xmlns="http://schemas.openxmlformats.org/spreadsheetml/2006/main">
  <numFmts count="6">
    <numFmt numFmtId="42" formatCode="_-* #,##0\ &quot;Ft&quot;_-;\-* #,##0\ &quot;Ft&quot;_-;_-* &quot;-&quot;\ &quot;Ft&quot;_-;_-@_-"/>
    <numFmt numFmtId="41" formatCode="_-* #,##0\ _F_t_-;\-* #,##0\ _F_t_-;_-* &quot;-&quot;\ _F_t_-;_-@_-"/>
    <numFmt numFmtId="164" formatCode="0__"/>
    <numFmt numFmtId="165" formatCode="00"/>
    <numFmt numFmtId="166" formatCode="\ ##########"/>
    <numFmt numFmtId="167" formatCode="#,##0_ ;\-#,##0\ "/>
  </numFmts>
  <fonts count="2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0" fillId="0" borderId="0"/>
  </cellStyleXfs>
  <cellXfs count="560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165" fontId="9" fillId="0" borderId="0" xfId="0" applyNumberFormat="1" applyFont="1" applyFill="1"/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2" fillId="5" borderId="0" xfId="0" applyFont="1" applyFill="1"/>
    <xf numFmtId="0" fontId="2" fillId="6" borderId="0" xfId="0" applyFont="1" applyFill="1"/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3" fontId="9" fillId="0" borderId="1" xfId="0" applyNumberFormat="1" applyFont="1" applyFill="1" applyBorder="1" applyAlignment="1" applyProtection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left" vertical="center" wrapText="1"/>
    </xf>
    <xf numFmtId="3" fontId="7" fillId="4" borderId="2" xfId="0" applyNumberFormat="1" applyFont="1" applyFill="1" applyBorder="1" applyAlignment="1" applyProtection="1">
      <alignment horizontal="left" vertical="center" wrapText="1"/>
    </xf>
    <xf numFmtId="3" fontId="9" fillId="0" borderId="2" xfId="0" applyNumberFormat="1" applyFont="1" applyFill="1" applyBorder="1" applyAlignment="1" applyProtection="1">
      <alignment horizontal="left" vertical="center" wrapText="1"/>
    </xf>
    <xf numFmtId="0" fontId="1" fillId="5" borderId="0" xfId="0" applyFont="1" applyFill="1"/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top"/>
    </xf>
    <xf numFmtId="165" fontId="10" fillId="0" borderId="0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0" fontId="2" fillId="0" borderId="8" xfId="0" applyFont="1" applyFill="1" applyBorder="1" applyAlignment="1" applyProtection="1"/>
    <xf numFmtId="165" fontId="1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2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2" fontId="0" fillId="0" borderId="0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top"/>
    </xf>
    <xf numFmtId="165" fontId="1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9" fillId="0" borderId="4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9" fontId="1" fillId="7" borderId="4" xfId="0" applyNumberFormat="1" applyFont="1" applyFill="1" applyBorder="1" applyAlignment="1">
      <alignment horizontal="center" vertical="center"/>
    </xf>
    <xf numFmtId="9" fontId="1" fillId="7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5" borderId="4" xfId="0" quotePrefix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6" fontId="9" fillId="0" borderId="4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6" fontId="7" fillId="0" borderId="4" xfId="0" applyNumberFormat="1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166" fontId="7" fillId="5" borderId="4" xfId="0" applyNumberFormat="1" applyFont="1" applyFill="1" applyBorder="1" applyAlignment="1">
      <alignment vertical="center"/>
    </xf>
    <xf numFmtId="166" fontId="7" fillId="5" borderId="3" xfId="0" applyNumberFormat="1" applyFont="1" applyFill="1" applyBorder="1" applyAlignment="1">
      <alignment vertical="center"/>
    </xf>
    <xf numFmtId="9" fontId="2" fillId="6" borderId="4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3" fontId="2" fillId="6" borderId="4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2" xfId="0" applyFont="1" applyBorder="1"/>
    <xf numFmtId="9" fontId="4" fillId="6" borderId="4" xfId="0" applyNumberFormat="1" applyFont="1" applyFill="1" applyBorder="1" applyAlignment="1">
      <alignment horizontal="center" vertical="center"/>
    </xf>
    <xf numFmtId="9" fontId="4" fillId="6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quotePrefix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9" fontId="1" fillId="0" borderId="4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" xfId="0" quotePrefix="1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3" borderId="1" xfId="0" quotePrefix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1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</xf>
    <xf numFmtId="3" fontId="1" fillId="0" borderId="3" xfId="0" applyNumberFormat="1" applyFont="1" applyFill="1" applyBorder="1" applyAlignment="1" applyProtection="1">
      <alignment vertical="center"/>
    </xf>
    <xf numFmtId="3" fontId="1" fillId="0" borderId="2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9" fontId="2" fillId="3" borderId="4" xfId="0" applyNumberFormat="1" applyFont="1" applyFill="1" applyBorder="1" applyAlignment="1" applyProtection="1">
      <alignment horizontal="center" vertical="center"/>
    </xf>
    <xf numFmtId="9" fontId="2" fillId="3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4" xfId="0" applyNumberFormat="1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3" fontId="2" fillId="3" borderId="2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4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 wrapText="1"/>
    </xf>
    <xf numFmtId="3" fontId="2" fillId="3" borderId="4" xfId="0" applyNumberFormat="1" applyFont="1" applyFill="1" applyBorder="1" applyAlignment="1" applyProtection="1">
      <alignment vertical="center" wrapText="1"/>
    </xf>
    <xf numFmtId="3" fontId="2" fillId="3" borderId="3" xfId="0" applyNumberFormat="1" applyFont="1" applyFill="1" applyBorder="1" applyAlignment="1" applyProtection="1">
      <alignment vertical="center" wrapText="1"/>
    </xf>
    <xf numFmtId="3" fontId="2" fillId="3" borderId="2" xfId="0" applyNumberFormat="1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9" fillId="0" borderId="4" xfId="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3" fontId="19" fillId="0" borderId="2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 wrapText="1"/>
    </xf>
    <xf numFmtId="3" fontId="2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quotePrefix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3" fontId="2" fillId="6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7" borderId="1" xfId="0" applyNumberFormat="1" applyFont="1" applyFill="1" applyBorder="1" applyAlignment="1" applyProtection="1">
      <alignment horizontal="right" vertical="center"/>
      <protection locked="0"/>
    </xf>
    <xf numFmtId="9" fontId="11" fillId="7" borderId="4" xfId="0" applyNumberFormat="1" applyFont="1" applyFill="1" applyBorder="1" applyAlignment="1">
      <alignment horizontal="center" vertical="center"/>
    </xf>
    <xf numFmtId="9" fontId="11" fillId="7" borderId="2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3" fontId="11" fillId="7" borderId="4" xfId="0" applyNumberFormat="1" applyFont="1" applyFill="1" applyBorder="1" applyAlignment="1" applyProtection="1">
      <alignment horizontal="center" vertical="center"/>
      <protection locked="0"/>
    </xf>
    <xf numFmtId="3" fontId="11" fillId="7" borderId="3" xfId="0" applyNumberFormat="1" applyFont="1" applyFill="1" applyBorder="1" applyAlignment="1" applyProtection="1">
      <alignment horizontal="center" vertical="center"/>
      <protection locked="0"/>
    </xf>
    <xf numFmtId="3" fontId="11" fillId="7" borderId="2" xfId="0" applyNumberFormat="1" applyFont="1" applyFill="1" applyBorder="1" applyAlignment="1" applyProtection="1">
      <alignment horizontal="center" vertical="center"/>
      <protection locked="0"/>
    </xf>
    <xf numFmtId="9" fontId="11" fillId="7" borderId="4" xfId="0" quotePrefix="1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3" xfId="0" applyNumberFormat="1" applyFont="1" applyFill="1" applyBorder="1" applyAlignment="1" applyProtection="1">
      <alignment horizontal="right" vertical="center"/>
      <protection locked="0"/>
    </xf>
    <xf numFmtId="3" fontId="1" fillId="7" borderId="2" xfId="0" applyNumberFormat="1" applyFont="1" applyFill="1" applyBorder="1" applyAlignment="1" applyProtection="1">
      <alignment horizontal="right" vertical="center"/>
      <protection locked="0"/>
    </xf>
    <xf numFmtId="3" fontId="1" fillId="7" borderId="4" xfId="0" applyNumberFormat="1" applyFont="1" applyFill="1" applyBorder="1" applyAlignment="1" applyProtection="1">
      <alignment horizontal="center" vertical="center"/>
      <protection locked="0"/>
    </xf>
    <xf numFmtId="3" fontId="1" fillId="7" borderId="3" xfId="0" applyNumberFormat="1" applyFont="1" applyFill="1" applyBorder="1" applyAlignment="1" applyProtection="1">
      <alignment horizontal="center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3" fontId="2" fillId="7" borderId="4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49" fontId="9" fillId="0" borderId="4" xfId="0" quotePrefix="1" applyNumberFormat="1" applyFont="1" applyFill="1" applyBorder="1" applyAlignment="1">
      <alignment horizontal="center" vertical="center"/>
    </xf>
    <xf numFmtId="49" fontId="7" fillId="0" borderId="4" xfId="0" quotePrefix="1" applyNumberFormat="1" applyFont="1" applyFill="1" applyBorder="1" applyAlignment="1">
      <alignment horizontal="center" vertical="center"/>
    </xf>
    <xf numFmtId="49" fontId="7" fillId="5" borderId="4" xfId="0" quotePrefix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2" fillId="5" borderId="1" xfId="0" applyNumberFormat="1" applyFont="1" applyFill="1" applyBorder="1" applyAlignment="1">
      <alignment horizontal="right" vertical="center"/>
    </xf>
    <xf numFmtId="3" fontId="19" fillId="6" borderId="1" xfId="0" applyNumberFormat="1" applyFont="1" applyFill="1" applyBorder="1" applyAlignment="1">
      <alignment horizontal="right" vertical="center"/>
    </xf>
    <xf numFmtId="3" fontId="2" fillId="6" borderId="0" xfId="0" applyNumberFormat="1" applyFont="1" applyFill="1" applyBorder="1" applyAlignment="1">
      <alignment horizontal="right" vertical="center"/>
    </xf>
    <xf numFmtId="9" fontId="2" fillId="6" borderId="0" xfId="0" applyNumberFormat="1" applyFont="1" applyFill="1" applyBorder="1" applyAlignment="1">
      <alignment horizontal="center" vertical="center"/>
    </xf>
    <xf numFmtId="167" fontId="1" fillId="7" borderId="4" xfId="0" applyNumberFormat="1" applyFont="1" applyFill="1" applyBorder="1" applyAlignment="1" applyProtection="1">
      <alignment horizontal="center" vertical="center"/>
      <protection locked="0"/>
    </xf>
    <xf numFmtId="167" fontId="1" fillId="7" borderId="3" xfId="0" applyNumberFormat="1" applyFont="1" applyFill="1" applyBorder="1" applyAlignment="1" applyProtection="1">
      <alignment horizontal="center" vertical="center"/>
      <protection locked="0"/>
    </xf>
    <xf numFmtId="167" fontId="1" fillId="7" borderId="2" xfId="0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Fill="1" applyBorder="1" applyAlignment="1" applyProtection="1">
      <alignment horizontal="right" vertical="center"/>
      <protection locked="0"/>
    </xf>
    <xf numFmtId="167" fontId="1" fillId="0" borderId="3" xfId="0" applyNumberFormat="1" applyFont="1" applyFill="1" applyBorder="1" applyAlignment="1" applyProtection="1">
      <alignment horizontal="right" vertical="center"/>
      <protection locked="0"/>
    </xf>
    <xf numFmtId="167" fontId="1" fillId="0" borderId="2" xfId="0" applyNumberFormat="1" applyFont="1" applyFill="1" applyBorder="1" applyAlignment="1" applyProtection="1">
      <alignment horizontal="right" vertical="center"/>
      <protection locked="0"/>
    </xf>
    <xf numFmtId="167" fontId="2" fillId="0" borderId="4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7" fontId="1" fillId="7" borderId="4" xfId="0" applyNumberFormat="1" applyFont="1" applyFill="1" applyBorder="1" applyAlignment="1" applyProtection="1">
      <alignment horizontal="right" vertical="center"/>
      <protection locked="0"/>
    </xf>
    <xf numFmtId="167" fontId="1" fillId="7" borderId="3" xfId="0" applyNumberFormat="1" applyFont="1" applyFill="1" applyBorder="1" applyAlignment="1" applyProtection="1">
      <alignment horizontal="right" vertical="center"/>
      <protection locked="0"/>
    </xf>
    <xf numFmtId="167" fontId="1" fillId="7" borderId="2" xfId="0" applyNumberFormat="1" applyFont="1" applyFill="1" applyBorder="1" applyAlignment="1" applyProtection="1">
      <alignment horizontal="right" vertical="center"/>
      <protection locked="0"/>
    </xf>
    <xf numFmtId="167" fontId="2" fillId="0" borderId="4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7" borderId="4" xfId="0" applyNumberFormat="1" applyFont="1" applyFill="1" applyBorder="1" applyAlignment="1">
      <alignment horizontal="center" vertical="center"/>
    </xf>
    <xf numFmtId="167" fontId="2" fillId="7" borderId="3" xfId="0" applyNumberFormat="1" applyFont="1" applyFill="1" applyBorder="1" applyAlignment="1">
      <alignment horizontal="center" vertical="center"/>
    </xf>
    <xf numFmtId="167" fontId="2" fillId="7" borderId="2" xfId="0" applyNumberFormat="1" applyFont="1" applyFill="1" applyBorder="1" applyAlignment="1">
      <alignment horizontal="center" vertical="center"/>
    </xf>
    <xf numFmtId="167" fontId="1" fillId="0" borderId="4" xfId="0" applyNumberFormat="1" applyFont="1" applyFill="1" applyBorder="1" applyAlignment="1" applyProtection="1">
      <alignment horizontal="center" vertical="center"/>
      <protection locked="0"/>
    </xf>
    <xf numFmtId="167" fontId="1" fillId="0" borderId="3" xfId="0" applyNumberFormat="1" applyFont="1" applyFill="1" applyBorder="1" applyAlignment="1" applyProtection="1">
      <alignment horizontal="center" vertical="center"/>
      <protection locked="0"/>
    </xf>
    <xf numFmtId="167" fontId="1" fillId="0" borderId="2" xfId="0" applyNumberFormat="1" applyFont="1" applyFill="1" applyBorder="1" applyAlignment="1" applyProtection="1">
      <alignment horizontal="center" vertical="center"/>
      <protection locked="0"/>
    </xf>
    <xf numFmtId="167" fontId="2" fillId="5" borderId="4" xfId="0" applyNumberFormat="1" applyFont="1" applyFill="1" applyBorder="1" applyAlignment="1">
      <alignment horizontal="center" vertical="center"/>
    </xf>
    <xf numFmtId="167" fontId="2" fillId="5" borderId="3" xfId="0" applyNumberFormat="1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center" vertical="center"/>
    </xf>
    <xf numFmtId="167" fontId="2" fillId="5" borderId="4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4" xfId="0" applyNumberFormat="1" applyFont="1" applyFill="1" applyBorder="1" applyAlignment="1" applyProtection="1">
      <alignment horizontal="right" vertical="center"/>
      <protection locked="0"/>
    </xf>
    <xf numFmtId="167" fontId="2" fillId="5" borderId="3" xfId="0" applyNumberFormat="1" applyFont="1" applyFill="1" applyBorder="1" applyAlignment="1" applyProtection="1">
      <alignment horizontal="right" vertical="center"/>
      <protection locked="0"/>
    </xf>
    <xf numFmtId="167" fontId="2" fillId="5" borderId="2" xfId="0" applyNumberFormat="1" applyFont="1" applyFill="1" applyBorder="1" applyAlignment="1" applyProtection="1">
      <alignment horizontal="right" vertical="center"/>
      <protection locked="0"/>
    </xf>
    <xf numFmtId="167" fontId="4" fillId="6" borderId="4" xfId="0" applyNumberFormat="1" applyFont="1" applyFill="1" applyBorder="1" applyAlignment="1">
      <alignment horizontal="center" vertical="center"/>
    </xf>
    <xf numFmtId="167" fontId="4" fillId="6" borderId="3" xfId="0" applyNumberFormat="1" applyFont="1" applyFill="1" applyBorder="1" applyAlignment="1">
      <alignment horizontal="center" vertical="center"/>
    </xf>
    <xf numFmtId="167" fontId="4" fillId="6" borderId="2" xfId="0" applyNumberFormat="1" applyFont="1" applyFill="1" applyBorder="1" applyAlignment="1">
      <alignment horizontal="center" vertical="center"/>
    </xf>
    <xf numFmtId="167" fontId="4" fillId="6" borderId="4" xfId="0" applyNumberFormat="1" applyFont="1" applyFill="1" applyBorder="1" applyAlignment="1">
      <alignment horizontal="right" vertical="center"/>
    </xf>
    <xf numFmtId="167" fontId="4" fillId="6" borderId="3" xfId="0" applyNumberFormat="1" applyFont="1" applyFill="1" applyBorder="1" applyAlignment="1">
      <alignment horizontal="right" vertical="center"/>
    </xf>
    <xf numFmtId="167" fontId="4" fillId="6" borderId="2" xfId="0" applyNumberFormat="1" applyFont="1" applyFill="1" applyBorder="1" applyAlignment="1">
      <alignment horizontal="right" vertical="center"/>
    </xf>
    <xf numFmtId="167" fontId="5" fillId="0" borderId="4" xfId="0" applyNumberFormat="1" applyFont="1" applyFill="1" applyBorder="1" applyAlignment="1" applyProtection="1">
      <alignment horizontal="right" vertical="center"/>
      <protection locked="0"/>
    </xf>
    <xf numFmtId="167" fontId="5" fillId="0" borderId="3" xfId="0" applyNumberFormat="1" applyFont="1" applyFill="1" applyBorder="1" applyAlignment="1" applyProtection="1">
      <alignment horizontal="right" vertical="center"/>
      <protection locked="0"/>
    </xf>
    <xf numFmtId="167" fontId="5" fillId="0" borderId="2" xfId="0" applyNumberFormat="1" applyFont="1" applyFill="1" applyBorder="1" applyAlignment="1" applyProtection="1">
      <alignment horizontal="right" vertical="center"/>
      <protection locked="0"/>
    </xf>
    <xf numFmtId="167" fontId="2" fillId="0" borderId="4" xfId="0" applyNumberFormat="1" applyFont="1" applyFill="1" applyBorder="1" applyAlignment="1" applyProtection="1">
      <alignment horizontal="right" vertical="center"/>
      <protection locked="0"/>
    </xf>
    <xf numFmtId="167" fontId="2" fillId="0" borderId="3" xfId="0" applyNumberFormat="1" applyFont="1" applyFill="1" applyBorder="1" applyAlignment="1" applyProtection="1">
      <alignment horizontal="right" vertical="center"/>
      <protection locked="0"/>
    </xf>
    <xf numFmtId="167" fontId="2" fillId="0" borderId="2" xfId="0" applyNumberFormat="1" applyFont="1" applyFill="1" applyBorder="1" applyAlignment="1" applyProtection="1">
      <alignment horizontal="right" vertical="center"/>
      <protection locked="0"/>
    </xf>
    <xf numFmtId="167" fontId="11" fillId="7" borderId="1" xfId="0" applyNumberFormat="1" applyFont="1" applyFill="1" applyBorder="1" applyAlignment="1" applyProtection="1">
      <alignment horizontal="right" vertical="center"/>
      <protection locked="0"/>
    </xf>
    <xf numFmtId="167" fontId="11" fillId="7" borderId="4" xfId="0" applyNumberFormat="1" applyFont="1" applyFill="1" applyBorder="1" applyAlignment="1" applyProtection="1">
      <alignment horizontal="right" vertical="center"/>
      <protection locked="0"/>
    </xf>
    <xf numFmtId="167" fontId="11" fillId="7" borderId="3" xfId="0" applyNumberFormat="1" applyFont="1" applyFill="1" applyBorder="1" applyAlignment="1" applyProtection="1">
      <alignment horizontal="right" vertical="center"/>
      <protection locked="0"/>
    </xf>
    <xf numFmtId="167" fontId="11" fillId="7" borderId="2" xfId="0" applyNumberFormat="1" applyFont="1" applyFill="1" applyBorder="1" applyAlignment="1" applyProtection="1">
      <alignment horizontal="right" vertical="center"/>
      <protection locked="0"/>
    </xf>
    <xf numFmtId="167" fontId="11" fillId="0" borderId="4" xfId="0" applyNumberFormat="1" applyFont="1" applyFill="1" applyBorder="1" applyAlignment="1" applyProtection="1">
      <alignment horizontal="right" vertical="center"/>
      <protection locked="0"/>
    </xf>
    <xf numFmtId="167" fontId="11" fillId="0" borderId="3" xfId="0" applyNumberFormat="1" applyFont="1" applyFill="1" applyBorder="1" applyAlignment="1" applyProtection="1">
      <alignment horizontal="right" vertical="center"/>
      <protection locked="0"/>
    </xf>
    <xf numFmtId="167" fontId="11" fillId="0" borderId="2" xfId="0" applyNumberFormat="1" applyFont="1" applyFill="1" applyBorder="1" applyAlignment="1" applyProtection="1">
      <alignment horizontal="right" vertical="center"/>
      <protection locked="0"/>
    </xf>
    <xf numFmtId="167" fontId="2" fillId="0" borderId="1" xfId="0" applyNumberFormat="1" applyFont="1" applyFill="1" applyBorder="1" applyAlignment="1" applyProtection="1">
      <alignment horizontal="right" vertical="center"/>
      <protection locked="0"/>
    </xf>
    <xf numFmtId="167" fontId="2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 applyProtection="1">
      <alignment horizontal="right" vertical="center"/>
    </xf>
    <xf numFmtId="167" fontId="2" fillId="0" borderId="4" xfId="0" applyNumberFormat="1" applyFont="1" applyFill="1" applyBorder="1" applyAlignment="1" applyProtection="1">
      <alignment horizontal="right" vertical="center"/>
    </xf>
    <xf numFmtId="167" fontId="2" fillId="0" borderId="3" xfId="0" applyNumberFormat="1" applyFont="1" applyFill="1" applyBorder="1" applyAlignment="1" applyProtection="1">
      <alignment horizontal="right" vertical="center"/>
    </xf>
    <xf numFmtId="167" fontId="2" fillId="0" borderId="2" xfId="0" applyNumberFormat="1" applyFont="1" applyFill="1" applyBorder="1" applyAlignment="1" applyProtection="1">
      <alignment horizontal="right" vertical="center"/>
    </xf>
    <xf numFmtId="167" fontId="1" fillId="0" borderId="1" xfId="0" applyNumberFormat="1" applyFont="1" applyFill="1" applyBorder="1" applyAlignment="1" applyProtection="1">
      <alignment horizontal="right" vertical="center"/>
      <protection locked="0"/>
    </xf>
    <xf numFmtId="167" fontId="2" fillId="6" borderId="4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167" fontId="2" fillId="6" borderId="2" xfId="0" applyNumberFormat="1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right" vertical="center"/>
    </xf>
    <xf numFmtId="167" fontId="2" fillId="5" borderId="1" xfId="0" applyNumberFormat="1" applyFont="1" applyFill="1" applyBorder="1" applyAlignment="1">
      <alignment horizontal="right" vertical="center"/>
    </xf>
    <xf numFmtId="167" fontId="2" fillId="6" borderId="4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19" fillId="6" borderId="4" xfId="0" applyNumberFormat="1" applyFont="1" applyFill="1" applyBorder="1" applyAlignment="1">
      <alignment horizontal="right" vertical="center"/>
    </xf>
    <xf numFmtId="167" fontId="19" fillId="6" borderId="3" xfId="0" applyNumberFormat="1" applyFont="1" applyFill="1" applyBorder="1" applyAlignment="1">
      <alignment horizontal="right" vertical="center"/>
    </xf>
    <xf numFmtId="167" fontId="19" fillId="6" borderId="2" xfId="0" applyNumberFormat="1" applyFont="1" applyFill="1" applyBorder="1" applyAlignment="1">
      <alignment horizontal="right" vertical="center"/>
    </xf>
    <xf numFmtId="167" fontId="19" fillId="6" borderId="1" xfId="0" applyNumberFormat="1" applyFont="1" applyFill="1" applyBorder="1" applyAlignment="1">
      <alignment horizontal="right" vertical="center"/>
    </xf>
    <xf numFmtId="167" fontId="2" fillId="6" borderId="0" xfId="0" applyNumberFormat="1" applyFont="1" applyFill="1" applyBorder="1" applyAlignment="1">
      <alignment horizontal="right" vertical="center"/>
    </xf>
    <xf numFmtId="167" fontId="11" fillId="7" borderId="4" xfId="0" applyNumberFormat="1" applyFont="1" applyFill="1" applyBorder="1" applyAlignment="1" applyProtection="1">
      <alignment horizontal="center" vertical="center"/>
      <protection locked="0"/>
    </xf>
    <xf numFmtId="167" fontId="11" fillId="7" borderId="3" xfId="0" applyNumberFormat="1" applyFont="1" applyFill="1" applyBorder="1" applyAlignment="1" applyProtection="1">
      <alignment horizontal="center" vertical="center"/>
      <protection locked="0"/>
    </xf>
    <xf numFmtId="167" fontId="11" fillId="7" borderId="2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</xf>
    <xf numFmtId="165" fontId="10" fillId="0" borderId="6" xfId="0" applyNumberFormat="1" applyFont="1" applyFill="1" applyBorder="1" applyAlignment="1" applyProtection="1">
      <alignment horizontal="center" vertical="center"/>
    </xf>
    <xf numFmtId="165" fontId="10" fillId="0" borderId="7" xfId="0" applyNumberFormat="1" applyFont="1" applyFill="1" applyBorder="1" applyAlignment="1" applyProtection="1">
      <alignment horizontal="center" vertical="center"/>
    </xf>
    <xf numFmtId="165" fontId="1" fillId="0" borderId="9" xfId="0" applyNumberFormat="1" applyFont="1" applyFill="1" applyBorder="1" applyAlignment="1" applyProtection="1">
      <alignment horizontal="center" vertical="center"/>
    </xf>
    <xf numFmtId="165" fontId="1" fillId="0" borderId="8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09"/>
  <sheetViews>
    <sheetView view="pageBreakPreview" zoomScaleSheetLayoutView="100" workbookViewId="0">
      <selection activeCell="A2" sqref="A2:BH2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76" t="s">
        <v>735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</row>
    <row r="2" spans="1:61" ht="28.5" customHeight="1">
      <c r="A2" s="212" t="s">
        <v>492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4"/>
    </row>
    <row r="3" spans="1:61" ht="15" customHeight="1">
      <c r="A3" s="77" t="s">
        <v>493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9"/>
    </row>
    <row r="4" spans="1:61" ht="15.95" customHeight="1">
      <c r="A4" s="80" t="s">
        <v>494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2"/>
    </row>
    <row r="5" spans="1:61" ht="15.95" customHeight="1">
      <c r="A5" s="84" t="s">
        <v>470</v>
      </c>
      <c r="B5" s="84"/>
      <c r="C5" s="85" t="s">
        <v>26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 t="s">
        <v>471</v>
      </c>
      <c r="AD5" s="86"/>
      <c r="AE5" s="87" t="s">
        <v>520</v>
      </c>
      <c r="AF5" s="87"/>
      <c r="AG5" s="87"/>
      <c r="AH5" s="87"/>
      <c r="AI5" s="87"/>
      <c r="AJ5" s="87"/>
      <c r="AK5" s="87"/>
      <c r="AL5" s="87"/>
      <c r="AM5" s="237" t="s">
        <v>704</v>
      </c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9"/>
      <c r="BC5" s="88" t="s">
        <v>466</v>
      </c>
      <c r="BD5" s="88"/>
      <c r="BE5" s="88"/>
      <c r="BF5" s="88"/>
      <c r="BG5" s="88" t="s">
        <v>467</v>
      </c>
      <c r="BH5" s="88"/>
      <c r="BI5" s="2"/>
    </row>
    <row r="6" spans="1:61" ht="39.75" customHeigh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6"/>
      <c r="AE6" s="82" t="s">
        <v>518</v>
      </c>
      <c r="AF6" s="83"/>
      <c r="AG6" s="83"/>
      <c r="AH6" s="83"/>
      <c r="AI6" s="82" t="s">
        <v>519</v>
      </c>
      <c r="AJ6" s="83"/>
      <c r="AK6" s="83"/>
      <c r="AL6" s="83"/>
      <c r="AM6" s="232" t="s">
        <v>521</v>
      </c>
      <c r="AN6" s="233"/>
      <c r="AO6" s="233"/>
      <c r="AP6" s="234"/>
      <c r="AQ6" s="232" t="s">
        <v>524</v>
      </c>
      <c r="AR6" s="233"/>
      <c r="AS6" s="233"/>
      <c r="AT6" s="234"/>
      <c r="AU6" s="232" t="s">
        <v>522</v>
      </c>
      <c r="AV6" s="233"/>
      <c r="AW6" s="233"/>
      <c r="AX6" s="234"/>
      <c r="AY6" s="232" t="s">
        <v>523</v>
      </c>
      <c r="AZ6" s="233"/>
      <c r="BA6" s="233"/>
      <c r="BB6" s="234"/>
      <c r="BC6" s="88"/>
      <c r="BD6" s="88"/>
      <c r="BE6" s="88"/>
      <c r="BF6" s="88"/>
      <c r="BG6" s="88"/>
      <c r="BH6" s="88"/>
    </row>
    <row r="7" spans="1:61">
      <c r="A7" s="108" t="s">
        <v>178</v>
      </c>
      <c r="B7" s="109"/>
      <c r="C7" s="101" t="s">
        <v>179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01" t="s">
        <v>180</v>
      </c>
      <c r="AD7" s="110"/>
      <c r="AE7" s="101" t="s">
        <v>177</v>
      </c>
      <c r="AF7" s="110"/>
      <c r="AG7" s="110"/>
      <c r="AH7" s="102"/>
      <c r="AI7" s="101" t="s">
        <v>468</v>
      </c>
      <c r="AJ7" s="110"/>
      <c r="AK7" s="110"/>
      <c r="AL7" s="102"/>
      <c r="AM7" s="101" t="s">
        <v>636</v>
      </c>
      <c r="AN7" s="110"/>
      <c r="AO7" s="110"/>
      <c r="AP7" s="102"/>
      <c r="AQ7" s="101" t="s">
        <v>637</v>
      </c>
      <c r="AR7" s="110"/>
      <c r="AS7" s="110"/>
      <c r="AT7" s="102"/>
      <c r="AU7" s="101" t="s">
        <v>651</v>
      </c>
      <c r="AV7" s="110"/>
      <c r="AW7" s="110"/>
      <c r="AX7" s="102"/>
      <c r="AY7" s="101" t="s">
        <v>652</v>
      </c>
      <c r="AZ7" s="110"/>
      <c r="BA7" s="110"/>
      <c r="BB7" s="102"/>
      <c r="BC7" s="101" t="s">
        <v>653</v>
      </c>
      <c r="BD7" s="110"/>
      <c r="BE7" s="110"/>
      <c r="BF7" s="102"/>
      <c r="BG7" s="101" t="s">
        <v>654</v>
      </c>
      <c r="BH7" s="102"/>
    </row>
    <row r="8" spans="1:61" ht="20.100000000000001" customHeight="1">
      <c r="A8" s="91" t="s">
        <v>0</v>
      </c>
      <c r="B8" s="92"/>
      <c r="C8" s="103" t="s">
        <v>244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5"/>
      <c r="AC8" s="96" t="s">
        <v>245</v>
      </c>
      <c r="AD8" s="97"/>
      <c r="AE8" s="98">
        <f>IF(VLOOKUP(AC8,'04'!$AC$8:$BH$275,3,FALSE)+VLOOKUP(AC8,'05'!$AC$8:$BP$273,3,FALSE)+VLOOKUP(AC8,'06'!$AC$8:$BH$274,3,FALSE)=0,"",VLOOKUP(AC8,'04'!$AC$8:$BH$275,3,FALSE)+VLOOKUP(AC8,'05'!$AC$8:$BP$273,3,FALSE)+VLOOKUP(AC8,'06'!$AC$8:$BH$274,3,FALSE))</f>
        <v>76095</v>
      </c>
      <c r="AF8" s="99"/>
      <c r="AG8" s="99"/>
      <c r="AH8" s="100"/>
      <c r="AI8" s="98">
        <f>IF(VLOOKUP($AC$8,'04'!$AC$8:$BH$275,7,FALSE)+VLOOKUP($AC$8,'05'!$AC$8:$BP$273,15,FALSE)+VLOOKUP($AC$8,'06'!$AC$8:$BH$274,7,FALSE)=0,"",VLOOKUP($AC$8,'04'!$AC$8:$BH$275,7,FALSE)+VLOOKUP($AC$8,'05'!$AC$8:$BP$273,15,FALSE)+VLOOKUP($AC$8,'06'!$AC$8:$BH$274,7,FALSE))</f>
        <v>76095</v>
      </c>
      <c r="AJ8" s="99"/>
      <c r="AK8" s="99"/>
      <c r="AL8" s="100"/>
      <c r="AM8" s="98">
        <f>IF(VLOOKUP($AC$8,'04'!$AC$8:$BH$275,11,FALSE)+VLOOKUP($AC$8,'05'!$AC$8:$BP$273,19,FALSE)+VLOOKUP($AC$8,'06'!$AC$8:$BH$274,11,FALSE)=0,"",VLOOKUP($AC$8,'04'!$AC$8:$BH$275,11,FALSE)+VLOOKUP($AC$8,'05'!$AC$8:$BP$273,19,FALSE)+VLOOKUP($AC$8,'06'!$AC$8:$BH$274,11,FALSE))</f>
        <v>39569</v>
      </c>
      <c r="AN8" s="99"/>
      <c r="AO8" s="99"/>
      <c r="AP8" s="100"/>
      <c r="AQ8" s="196" t="s">
        <v>703</v>
      </c>
      <c r="AR8" s="197"/>
      <c r="AS8" s="197"/>
      <c r="AT8" s="198"/>
      <c r="AU8" s="98"/>
      <c r="AV8" s="99"/>
      <c r="AW8" s="99"/>
      <c r="AX8" s="100"/>
      <c r="AY8" s="196" t="s">
        <v>703</v>
      </c>
      <c r="AZ8" s="197"/>
      <c r="BA8" s="197"/>
      <c r="BB8" s="198"/>
      <c r="BC8" s="98">
        <f>IF(VLOOKUP($AC8,'04'!$AC$8:$BH$275,27,FALSE)+VLOOKUP($AC8,'05'!$AC$8:$BP$273,35,FALSE)+VLOOKUP($AC8,'06'!$AC$8:$BH$274,27,FALSE)=0,"",VLOOKUP($AC8,'04'!$AC$8:$BH$275,27,FALSE)+VLOOKUP($AC8,'05'!$AC$8:$BP$273,35,FALSE)+VLOOKUP($AC8,'06'!$AC$8:$BH$274,27,FALSE))</f>
        <v>39569</v>
      </c>
      <c r="BD8" s="99"/>
      <c r="BE8" s="99"/>
      <c r="BF8" s="100"/>
      <c r="BG8" s="106">
        <f>IF(AI8&lt;&gt;"",BC8/AI8,"n.é.")</f>
        <v>0.51999474341283924</v>
      </c>
      <c r="BH8" s="107"/>
    </row>
    <row r="9" spans="1:61" ht="20.100000000000001" customHeight="1">
      <c r="A9" s="91" t="s">
        <v>1</v>
      </c>
      <c r="B9" s="92"/>
      <c r="C9" s="93" t="s">
        <v>246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5"/>
      <c r="AC9" s="96" t="s">
        <v>247</v>
      </c>
      <c r="AD9" s="97"/>
      <c r="AE9" s="98">
        <f>IF(VLOOKUP(AC9,'04'!$AC$8:$BH$275,3,FALSE)+VLOOKUP(AC9,'05'!$AC$8:$BP$273,3,FALSE)+VLOOKUP(AC9,'06'!$AC$8:$BH$274,3,FALSE)=0,"",VLOOKUP(AC9,'04'!$AC$8:$BH$275,3,FALSE)+VLOOKUP(AC9,'05'!$AC$8:$BP$273,3,FALSE)+VLOOKUP(AC9,'06'!$AC$8:$BH$274,3,FALSE))</f>
        <v>35410</v>
      </c>
      <c r="AF9" s="99"/>
      <c r="AG9" s="99"/>
      <c r="AH9" s="100"/>
      <c r="AI9" s="98">
        <f>IF(VLOOKUP(AC9,'04'!$AC$8:$BH$275,7,FALSE)+VLOOKUP(AC9,'05'!$AC$8:$BP$273,15,FALSE)+VLOOKUP(AC9,'06'!$AC$8:$BH$274,7,FALSE)=0,"",VLOOKUP(AC9,'04'!$AC$8:$BH$275,7,FALSE)+VLOOKUP(AC9,'05'!$AC$8:$BP$273,15,FALSE)+VLOOKUP(AC9,'06'!$AC$8:$BH$274,7,FALSE))</f>
        <v>35410</v>
      </c>
      <c r="AJ9" s="99"/>
      <c r="AK9" s="99"/>
      <c r="AL9" s="100"/>
      <c r="AM9" s="98">
        <f>IF(VLOOKUP($AC9,'04'!$AC$8:$BH$275,11,FALSE)+VLOOKUP($AC9,'05'!$AC$8:$BP$273,19,FALSE)+VLOOKUP($AC9,'06'!$AC$8:$BH$274,11,FALSE)=0,"",VLOOKUP($AC9,'04'!$AC$8:$BH$275,11,FALSE)+VLOOKUP($AC9,'05'!$AC$8:$BP$273,19,FALSE)+VLOOKUP($AC9,'06'!$AC$8:$BH$274,11,FALSE))</f>
        <v>17907</v>
      </c>
      <c r="AN9" s="99"/>
      <c r="AO9" s="99"/>
      <c r="AP9" s="100"/>
      <c r="AQ9" s="196" t="s">
        <v>703</v>
      </c>
      <c r="AR9" s="197"/>
      <c r="AS9" s="197"/>
      <c r="AT9" s="198"/>
      <c r="AU9" s="98"/>
      <c r="AV9" s="99"/>
      <c r="AW9" s="99"/>
      <c r="AX9" s="100"/>
      <c r="AY9" s="196" t="s">
        <v>703</v>
      </c>
      <c r="AZ9" s="197"/>
      <c r="BA9" s="197"/>
      <c r="BB9" s="198"/>
      <c r="BC9" s="98">
        <f>IF(VLOOKUP($AC9,'04'!$AC$8:$BH$275,27,FALSE)+VLOOKUP($AC9,'05'!$AC$8:$BP$273,35,FALSE)+VLOOKUP($AC9,'06'!$AC$8:$BH$274,27,FALSE)=0,"",VLOOKUP($AC9,'04'!$AC$8:$BH$275,27,FALSE)+VLOOKUP($AC9,'05'!$AC$8:$BP$273,35,FALSE)+VLOOKUP($AC9,'06'!$AC$8:$BH$274,27,FALSE))</f>
        <v>17907</v>
      </c>
      <c r="BD9" s="99"/>
      <c r="BE9" s="99"/>
      <c r="BF9" s="100"/>
      <c r="BG9" s="89">
        <f t="shared" ref="BG9:BG72" si="0">IF(AI9&lt;&gt;"",BC9/AI9,"n.é.")</f>
        <v>0.50570460321942956</v>
      </c>
      <c r="BH9" s="90"/>
    </row>
    <row r="10" spans="1:61" ht="20.100000000000001" customHeight="1">
      <c r="A10" s="91" t="s">
        <v>2</v>
      </c>
      <c r="B10" s="92"/>
      <c r="C10" s="93" t="s">
        <v>248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5"/>
      <c r="AC10" s="96" t="s">
        <v>249</v>
      </c>
      <c r="AD10" s="97"/>
      <c r="AE10" s="98">
        <f>IF(VLOOKUP(AC10,'04'!$AC$8:$BH$275,3,FALSE)+VLOOKUP(AC10,'05'!$AC$8:$BP$273,3,FALSE)+VLOOKUP(AC10,'06'!$AC$8:$BH$274,3,FALSE)=0,"",VLOOKUP(AC10,'04'!$AC$8:$BH$275,3,FALSE)+VLOOKUP(AC10,'05'!$AC$8:$BP$273,3,FALSE)+VLOOKUP(AC10,'06'!$AC$8:$BH$274,3,FALSE))</f>
        <v>44721</v>
      </c>
      <c r="AF10" s="99"/>
      <c r="AG10" s="99"/>
      <c r="AH10" s="100"/>
      <c r="AI10" s="98">
        <f>IF(VLOOKUP(AC10,'04'!$AC$8:$BH$275,7,FALSE)+VLOOKUP(AC10,'05'!$AC$8:$BP$273,15,FALSE)+VLOOKUP(AC10,'06'!$AC$8:$BH$274,7,FALSE)=0,"",VLOOKUP(AC10,'04'!$AC$8:$BH$275,7,FALSE)+VLOOKUP(AC10,'05'!$AC$8:$BP$273,15,FALSE)+VLOOKUP(AC10,'06'!$AC$8:$BH$274,7,FALSE))</f>
        <v>44721</v>
      </c>
      <c r="AJ10" s="99"/>
      <c r="AK10" s="99"/>
      <c r="AL10" s="100"/>
      <c r="AM10" s="98">
        <f>IF(VLOOKUP($AC10,'04'!$AC$8:$BH$275,11,FALSE)+VLOOKUP($AC10,'05'!$AC$8:$BP$273,19,FALSE)+VLOOKUP($AC10,'06'!$AC$8:$BH$274,11,FALSE)=0,"",VLOOKUP($AC10,'04'!$AC$8:$BH$275,11,FALSE)+VLOOKUP($AC10,'05'!$AC$8:$BP$273,19,FALSE)+VLOOKUP($AC10,'06'!$AC$8:$BH$274,11,FALSE))</f>
        <v>21692</v>
      </c>
      <c r="AN10" s="99"/>
      <c r="AO10" s="99"/>
      <c r="AP10" s="100"/>
      <c r="AQ10" s="196" t="s">
        <v>703</v>
      </c>
      <c r="AR10" s="197"/>
      <c r="AS10" s="197"/>
      <c r="AT10" s="198"/>
      <c r="AU10" s="98"/>
      <c r="AV10" s="99"/>
      <c r="AW10" s="99"/>
      <c r="AX10" s="100"/>
      <c r="AY10" s="196" t="s">
        <v>703</v>
      </c>
      <c r="AZ10" s="197"/>
      <c r="BA10" s="197"/>
      <c r="BB10" s="198"/>
      <c r="BC10" s="98">
        <f>IF(VLOOKUP($AC10,'04'!$AC$8:$BH$275,27,FALSE)+VLOOKUP($AC10,'05'!$AC$8:$BP$273,35,FALSE)+VLOOKUP($AC10,'06'!$AC$8:$BH$274,27,FALSE)=0,"",VLOOKUP($AC10,'04'!$AC$8:$BH$275,27,FALSE)+VLOOKUP($AC10,'05'!$AC$8:$BP$273,35,FALSE)+VLOOKUP($AC10,'06'!$AC$8:$BH$274,27,FALSE))</f>
        <v>21692</v>
      </c>
      <c r="BD10" s="99"/>
      <c r="BE10" s="99"/>
      <c r="BF10" s="100"/>
      <c r="BG10" s="89">
        <f t="shared" si="0"/>
        <v>0.48505176538986161</v>
      </c>
      <c r="BH10" s="90"/>
    </row>
    <row r="11" spans="1:61" ht="20.100000000000001" customHeight="1">
      <c r="A11" s="91" t="s">
        <v>3</v>
      </c>
      <c r="B11" s="92"/>
      <c r="C11" s="93" t="s">
        <v>250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AC11" s="96" t="s">
        <v>251</v>
      </c>
      <c r="AD11" s="97"/>
      <c r="AE11" s="98">
        <f>IF(VLOOKUP(AC11,'04'!$AC$8:$BH$275,3,FALSE)+VLOOKUP(AC11,'05'!$AC$8:$BP$273,3,FALSE)+VLOOKUP(AC11,'06'!$AC$8:$BH$274,3,FALSE)=0,"",VLOOKUP(AC11,'04'!$AC$8:$BH$275,3,FALSE)+VLOOKUP(AC11,'05'!$AC$8:$BP$273,3,FALSE)+VLOOKUP(AC11,'06'!$AC$8:$BH$274,3,FALSE))</f>
        <v>2834</v>
      </c>
      <c r="AF11" s="99"/>
      <c r="AG11" s="99"/>
      <c r="AH11" s="100"/>
      <c r="AI11" s="98">
        <f>IF(VLOOKUP(AC11,'04'!$AC$8:$BH$275,7,FALSE)+VLOOKUP(AC11,'05'!$AC$8:$BP$273,15,FALSE)+VLOOKUP(AC11,'06'!$AC$8:$BH$274,7,FALSE)=0,"",VLOOKUP(AC11,'04'!$AC$8:$BH$275,7,FALSE)+VLOOKUP(AC11,'05'!$AC$8:$BP$273,15,FALSE)+VLOOKUP(AC11,'06'!$AC$8:$BH$274,7,FALSE))</f>
        <v>2834</v>
      </c>
      <c r="AJ11" s="99"/>
      <c r="AK11" s="99"/>
      <c r="AL11" s="100"/>
      <c r="AM11" s="98">
        <f>IF(VLOOKUP($AC11,'04'!$AC$8:$BH$275,11,FALSE)+VLOOKUP($AC11,'05'!$AC$8:$BP$273,19,FALSE)+VLOOKUP($AC11,'06'!$AC$8:$BH$274,11,FALSE)=0,"",VLOOKUP($AC11,'04'!$AC$8:$BH$275,11,FALSE)+VLOOKUP($AC11,'05'!$AC$8:$BP$273,19,FALSE)+VLOOKUP($AC11,'06'!$AC$8:$BH$274,11,FALSE))</f>
        <v>1474</v>
      </c>
      <c r="AN11" s="99"/>
      <c r="AO11" s="99"/>
      <c r="AP11" s="100"/>
      <c r="AQ11" s="196" t="s">
        <v>703</v>
      </c>
      <c r="AR11" s="197"/>
      <c r="AS11" s="197"/>
      <c r="AT11" s="198"/>
      <c r="AU11" s="98"/>
      <c r="AV11" s="99"/>
      <c r="AW11" s="99"/>
      <c r="AX11" s="100"/>
      <c r="AY11" s="196" t="s">
        <v>703</v>
      </c>
      <c r="AZ11" s="197"/>
      <c r="BA11" s="197"/>
      <c r="BB11" s="198"/>
      <c r="BC11" s="98">
        <f>IF(VLOOKUP($AC11,'04'!$AC$8:$BH$275,27,FALSE)+VLOOKUP($AC11,'05'!$AC$8:$BP$273,35,FALSE)+VLOOKUP($AC11,'06'!$AC$8:$BH$274,27,FALSE)=0,"",VLOOKUP($AC11,'04'!$AC$8:$BH$275,27,FALSE)+VLOOKUP($AC11,'05'!$AC$8:$BP$273,35,FALSE)+VLOOKUP($AC11,'06'!$AC$8:$BH$274,27,FALSE))</f>
        <v>1474</v>
      </c>
      <c r="BD11" s="99"/>
      <c r="BE11" s="99"/>
      <c r="BF11" s="100"/>
      <c r="BG11" s="89">
        <f t="shared" si="0"/>
        <v>0.52011291460832743</v>
      </c>
      <c r="BH11" s="90"/>
    </row>
    <row r="12" spans="1:61" ht="20.100000000000001" customHeight="1">
      <c r="A12" s="91" t="s">
        <v>4</v>
      </c>
      <c r="B12" s="92"/>
      <c r="C12" s="93" t="s">
        <v>252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5"/>
      <c r="AC12" s="96" t="s">
        <v>253</v>
      </c>
      <c r="AD12" s="97"/>
      <c r="AE12" s="98">
        <f>IF(VLOOKUP(AC12,'04'!$AC$8:$BH$275,3,FALSE)+VLOOKUP(AC12,'05'!$AC$8:$BP$273,3,FALSE)+VLOOKUP(AC12,'06'!$AC$8:$BH$274,3,FALSE)=0,"",VLOOKUP(AC12,'04'!$AC$8:$BH$275,3,FALSE)+VLOOKUP(AC12,'05'!$AC$8:$BP$273,3,FALSE)+VLOOKUP(AC12,'06'!$AC$8:$BH$274,3,FALSE))</f>
        <v>95</v>
      </c>
      <c r="AF12" s="99"/>
      <c r="AG12" s="99"/>
      <c r="AH12" s="100"/>
      <c r="AI12" s="98">
        <f>IF(VLOOKUP(AC12,'04'!$AC$8:$BH$275,7,FALSE)+VLOOKUP(AC12,'05'!$AC$8:$BP$273,15,FALSE)+VLOOKUP(AC12,'06'!$AC$8:$BH$274,7,FALSE)=0,"",VLOOKUP(AC12,'04'!$AC$8:$BH$275,7,FALSE)+VLOOKUP(AC12,'05'!$AC$8:$BP$273,15,FALSE)+VLOOKUP(AC12,'06'!$AC$8:$BH$274,7,FALSE))</f>
        <v>95</v>
      </c>
      <c r="AJ12" s="99"/>
      <c r="AK12" s="99"/>
      <c r="AL12" s="100"/>
      <c r="AM12" s="98">
        <f>IF(VLOOKUP($AC12,'04'!$AC$8:$BH$275,11,FALSE)+VLOOKUP($AC12,'05'!$AC$8:$BP$273,19,FALSE)+VLOOKUP($AC12,'06'!$AC$8:$BH$274,11,FALSE)=0,"",VLOOKUP($AC12,'04'!$AC$8:$BH$275,11,FALSE)+VLOOKUP($AC12,'05'!$AC$8:$BP$273,19,FALSE)+VLOOKUP($AC12,'06'!$AC$8:$BH$274,11,FALSE))</f>
        <v>1950</v>
      </c>
      <c r="AN12" s="99"/>
      <c r="AO12" s="99"/>
      <c r="AP12" s="100"/>
      <c r="AQ12" s="196" t="s">
        <v>703</v>
      </c>
      <c r="AR12" s="197"/>
      <c r="AS12" s="197"/>
      <c r="AT12" s="198"/>
      <c r="AU12" s="98"/>
      <c r="AV12" s="99"/>
      <c r="AW12" s="99"/>
      <c r="AX12" s="100"/>
      <c r="AY12" s="196" t="s">
        <v>703</v>
      </c>
      <c r="AZ12" s="197"/>
      <c r="BA12" s="197"/>
      <c r="BB12" s="198"/>
      <c r="BC12" s="98">
        <f>IF(VLOOKUP($AC12,'04'!$AC$8:$BH$275,27,FALSE)+VLOOKUP($AC12,'05'!$AC$8:$BP$273,35,FALSE)+VLOOKUP($AC12,'06'!$AC$8:$BH$274,27,FALSE)=0,"",VLOOKUP($AC12,'04'!$AC$8:$BH$275,27,FALSE)+VLOOKUP($AC12,'05'!$AC$8:$BP$273,35,FALSE)+VLOOKUP($AC12,'06'!$AC$8:$BH$274,27,FALSE))</f>
        <v>1950</v>
      </c>
      <c r="BD12" s="99"/>
      <c r="BE12" s="99"/>
      <c r="BF12" s="100"/>
      <c r="BG12" s="89">
        <f t="shared" si="0"/>
        <v>20.526315789473685</v>
      </c>
      <c r="BH12" s="90"/>
    </row>
    <row r="13" spans="1:61" ht="20.100000000000001" customHeight="1">
      <c r="A13" s="91" t="s">
        <v>5</v>
      </c>
      <c r="B13" s="92"/>
      <c r="C13" s="93" t="s">
        <v>254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96" t="s">
        <v>255</v>
      </c>
      <c r="AD13" s="97"/>
      <c r="AE13" s="98" t="str">
        <f>IF(VLOOKUP(AC13,'04'!$AC$8:$BH$275,3,FALSE)+VLOOKUP(AC13,'05'!$AC$8:$BP$273,3,FALSE)+VLOOKUP(AC13,'06'!$AC$8:$BH$274,3,FALSE)=0,"",VLOOKUP(AC13,'04'!$AC$8:$BH$275,3,FALSE)+VLOOKUP(AC13,'05'!$AC$8:$BP$273,3,FALSE)+VLOOKUP(AC13,'06'!$AC$8:$BH$274,3,FALSE))</f>
        <v/>
      </c>
      <c r="AF13" s="99"/>
      <c r="AG13" s="99"/>
      <c r="AH13" s="100"/>
      <c r="AI13" s="98" t="str">
        <f>IF(VLOOKUP(AC13,'04'!$AC$8:$BH$275,7,FALSE)+VLOOKUP(AC13,'05'!$AC$8:$BP$273,15,FALSE)+VLOOKUP(AC13,'06'!$AC$8:$BH$274,7,FALSE)=0,"",VLOOKUP(AC13,'04'!$AC$8:$BH$275,7,FALSE)+VLOOKUP(AC13,'05'!$AC$8:$BP$273,15,FALSE)+VLOOKUP(AC13,'06'!$AC$8:$BH$274,7,FALSE))</f>
        <v/>
      </c>
      <c r="AJ13" s="99"/>
      <c r="AK13" s="99"/>
      <c r="AL13" s="100"/>
      <c r="AM13" s="98" t="str">
        <f>IF(VLOOKUP($AC13,'04'!$AC$8:$BH$275,11,FALSE)+VLOOKUP($AC13,'05'!$AC$8:$BP$273,19,FALSE)+VLOOKUP($AC13,'06'!$AC$8:$BH$274,11,FALSE)=0,"",VLOOKUP($AC13,'04'!$AC$8:$BH$275,11,FALSE)+VLOOKUP($AC13,'05'!$AC$8:$BP$273,19,FALSE)+VLOOKUP($AC13,'06'!$AC$8:$BH$274,11,FALSE))</f>
        <v/>
      </c>
      <c r="AN13" s="99"/>
      <c r="AO13" s="99"/>
      <c r="AP13" s="100"/>
      <c r="AQ13" s="196" t="s">
        <v>703</v>
      </c>
      <c r="AR13" s="197"/>
      <c r="AS13" s="197"/>
      <c r="AT13" s="198"/>
      <c r="AU13" s="98"/>
      <c r="AV13" s="99"/>
      <c r="AW13" s="99"/>
      <c r="AX13" s="100"/>
      <c r="AY13" s="196" t="s">
        <v>703</v>
      </c>
      <c r="AZ13" s="197"/>
      <c r="BA13" s="197"/>
      <c r="BB13" s="198"/>
      <c r="BC13" s="98" t="str">
        <f>IF(VLOOKUP($AC13,'04'!$AC$8:$BH$275,27,FALSE)+VLOOKUP($AC13,'05'!$AC$8:$BP$273,35,FALSE)+VLOOKUP($AC13,'06'!$AC$8:$BH$274,27,FALSE)=0,"",VLOOKUP($AC13,'04'!$AC$8:$BH$275,27,FALSE)+VLOOKUP($AC13,'05'!$AC$8:$BP$273,35,FALSE)+VLOOKUP($AC13,'06'!$AC$8:$BH$274,27,FALSE))</f>
        <v/>
      </c>
      <c r="BD13" s="99"/>
      <c r="BE13" s="99"/>
      <c r="BF13" s="100"/>
      <c r="BG13" s="89" t="str">
        <f t="shared" si="0"/>
        <v>n.é.</v>
      </c>
      <c r="BH13" s="90"/>
    </row>
    <row r="14" spans="1:61" s="3" customFormat="1" ht="20.100000000000001" customHeight="1">
      <c r="A14" s="111" t="s">
        <v>6</v>
      </c>
      <c r="B14" s="112"/>
      <c r="C14" s="113" t="s">
        <v>256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5"/>
      <c r="AC14" s="116" t="s">
        <v>257</v>
      </c>
      <c r="AD14" s="117"/>
      <c r="AE14" s="118">
        <f>SUM(AE8:AH13)</f>
        <v>159155</v>
      </c>
      <c r="AF14" s="119"/>
      <c r="AG14" s="119"/>
      <c r="AH14" s="120"/>
      <c r="AI14" s="118">
        <f t="shared" ref="AI14" si="1">SUM(AI8:AL13)</f>
        <v>159155</v>
      </c>
      <c r="AJ14" s="119"/>
      <c r="AK14" s="119"/>
      <c r="AL14" s="120"/>
      <c r="AM14" s="118">
        <f t="shared" ref="AM14" si="2">SUM(AM8:AP13)</f>
        <v>82592</v>
      </c>
      <c r="AN14" s="119"/>
      <c r="AO14" s="119"/>
      <c r="AP14" s="120"/>
      <c r="AQ14" s="223" t="s">
        <v>703</v>
      </c>
      <c r="AR14" s="224"/>
      <c r="AS14" s="224"/>
      <c r="AT14" s="225"/>
      <c r="AU14" s="118">
        <f t="shared" ref="AU14" si="3">SUM(AU8:AX13)</f>
        <v>0</v>
      </c>
      <c r="AV14" s="119"/>
      <c r="AW14" s="119"/>
      <c r="AX14" s="120"/>
      <c r="AY14" s="223" t="s">
        <v>703</v>
      </c>
      <c r="AZ14" s="224"/>
      <c r="BA14" s="224"/>
      <c r="BB14" s="225"/>
      <c r="BC14" s="118">
        <f t="shared" ref="BC14" si="4">SUM(BC8:BF13)</f>
        <v>82592</v>
      </c>
      <c r="BD14" s="119"/>
      <c r="BE14" s="119"/>
      <c r="BF14" s="120"/>
      <c r="BG14" s="121">
        <f t="shared" si="0"/>
        <v>0.51894065533599321</v>
      </c>
      <c r="BH14" s="122"/>
    </row>
    <row r="15" spans="1:61" ht="20.100000000000001" customHeight="1">
      <c r="A15" s="91" t="s">
        <v>7</v>
      </c>
      <c r="B15" s="92"/>
      <c r="C15" s="93" t="s">
        <v>258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96" t="s">
        <v>259</v>
      </c>
      <c r="AD15" s="97"/>
      <c r="AE15" s="98" t="str">
        <f>IF(VLOOKUP(AC15,'04'!$AC$8:$BH$275,3,FALSE)+VLOOKUP(AC15,'05'!$AC$8:$BP$273,3,FALSE)+VLOOKUP(AC15,'06'!$AC$8:$BH$274,3,FALSE)=0,"",VLOOKUP(AC15,'04'!$AC$8:$BH$275,3,FALSE)+VLOOKUP(AC15,'05'!$AC$8:$BP$273,3,FALSE)+VLOOKUP(AC15,'06'!$AC$8:$BH$274,3,FALSE))</f>
        <v/>
      </c>
      <c r="AF15" s="99"/>
      <c r="AG15" s="99"/>
      <c r="AH15" s="100"/>
      <c r="AI15" s="98" t="str">
        <f>IF(VLOOKUP(AC15,'04'!$AC$8:$BH$275,7,FALSE)+VLOOKUP(AC15,'05'!$AC$8:$BP$273,15,FALSE)+VLOOKUP(AC15,'06'!$AC$8:$BH$274,7,FALSE)=0,"",VLOOKUP(AC15,'04'!$AC$8:$BH$275,7,FALSE)+VLOOKUP(AC15,'05'!$AC$8:$BP$273,15,FALSE)+VLOOKUP(AC15,'06'!$AC$8:$BH$274,7,FALSE))</f>
        <v/>
      </c>
      <c r="AJ15" s="99"/>
      <c r="AK15" s="99"/>
      <c r="AL15" s="100"/>
      <c r="AM15" s="98">
        <f>IF(VLOOKUP($AC15,'04'!$AC$8:$BH$275,11,FALSE)+VLOOKUP($AC15,'05'!$AC$8:$BP$273,19,FALSE)+VLOOKUP($AC15,'06'!$AC$8:$BH$274,11,FALSE)=0,"",VLOOKUP($AC15,'04'!$AC$8:$BH$275,11,FALSE)+VLOOKUP($AC15,'05'!$AC$8:$BP$273,19,FALSE)+VLOOKUP($AC15,'06'!$AC$8:$BH$274,11,FALSE))</f>
        <v>379</v>
      </c>
      <c r="AN15" s="99"/>
      <c r="AO15" s="99"/>
      <c r="AP15" s="100"/>
      <c r="AQ15" s="196" t="s">
        <v>703</v>
      </c>
      <c r="AR15" s="197"/>
      <c r="AS15" s="197"/>
      <c r="AT15" s="198"/>
      <c r="AU15" s="98"/>
      <c r="AV15" s="99"/>
      <c r="AW15" s="99"/>
      <c r="AX15" s="100"/>
      <c r="AY15" s="196" t="s">
        <v>703</v>
      </c>
      <c r="AZ15" s="197"/>
      <c r="BA15" s="197"/>
      <c r="BB15" s="198"/>
      <c r="BC15" s="98">
        <f>IF(VLOOKUP($AC15,'04'!$AC$8:$BH$275,27,FALSE)+VLOOKUP($AC15,'05'!$AC$8:$BP$273,35,FALSE)+VLOOKUP($AC15,'06'!$AC$8:$BH$274,27,FALSE)=0,"",VLOOKUP($AC15,'04'!$AC$8:$BH$275,27,FALSE)+VLOOKUP($AC15,'05'!$AC$8:$BP$273,35,FALSE)+VLOOKUP($AC15,'06'!$AC$8:$BH$274,27,FALSE))</f>
        <v>379</v>
      </c>
      <c r="BD15" s="99"/>
      <c r="BE15" s="99"/>
      <c r="BF15" s="100"/>
      <c r="BG15" s="89" t="str">
        <f t="shared" si="0"/>
        <v>n.é.</v>
      </c>
      <c r="BH15" s="90"/>
    </row>
    <row r="16" spans="1:61" ht="20.100000000000001" customHeight="1">
      <c r="A16" s="91" t="s">
        <v>8</v>
      </c>
      <c r="B16" s="92"/>
      <c r="C16" s="93" t="s">
        <v>448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96" t="s">
        <v>260</v>
      </c>
      <c r="AD16" s="97"/>
      <c r="AE16" s="98" t="str">
        <f>IF(VLOOKUP(AC16,'04'!$AC$8:$BH$275,3,FALSE)+VLOOKUP(AC16,'05'!$AC$8:$BP$273,3,FALSE)+VLOOKUP(AC16,'06'!$AC$8:$BH$274,3,FALSE)=0,"",VLOOKUP(AC16,'04'!$AC$8:$BH$275,3,FALSE)+VLOOKUP(AC16,'05'!$AC$8:$BP$273,3,FALSE)+VLOOKUP(AC16,'06'!$AC$8:$BH$274,3,FALSE))</f>
        <v/>
      </c>
      <c r="AF16" s="99"/>
      <c r="AG16" s="99"/>
      <c r="AH16" s="100"/>
      <c r="AI16" s="98" t="str">
        <f>IF(VLOOKUP(AC16,'04'!$AC$8:$BH$275,7,FALSE)+VLOOKUP(AC16,'05'!$AC$8:$BP$273,15,FALSE)+VLOOKUP(AC16,'06'!$AC$8:$BH$274,7,FALSE)=0,"",VLOOKUP(AC16,'04'!$AC$8:$BH$275,7,FALSE)+VLOOKUP(AC16,'05'!$AC$8:$BP$273,15,FALSE)+VLOOKUP(AC16,'06'!$AC$8:$BH$274,7,FALSE))</f>
        <v/>
      </c>
      <c r="AJ16" s="99"/>
      <c r="AK16" s="99"/>
      <c r="AL16" s="100"/>
      <c r="AM16" s="98" t="str">
        <f>IF(VLOOKUP($AC16,'04'!$AC$8:$BH$275,11,FALSE)+VLOOKUP($AC16,'05'!$AC$8:$BP$273,19,FALSE)+VLOOKUP($AC16,'06'!$AC$8:$BH$274,11,FALSE)=0,"",VLOOKUP($AC16,'04'!$AC$8:$BH$275,11,FALSE)+VLOOKUP($AC16,'05'!$AC$8:$BP$273,19,FALSE)+VLOOKUP($AC16,'06'!$AC$8:$BH$274,11,FALSE))</f>
        <v/>
      </c>
      <c r="AN16" s="99"/>
      <c r="AO16" s="99"/>
      <c r="AP16" s="100"/>
      <c r="AQ16" s="196" t="s">
        <v>703</v>
      </c>
      <c r="AR16" s="197"/>
      <c r="AS16" s="197"/>
      <c r="AT16" s="198"/>
      <c r="AU16" s="98"/>
      <c r="AV16" s="99"/>
      <c r="AW16" s="99"/>
      <c r="AX16" s="100"/>
      <c r="AY16" s="196" t="s">
        <v>703</v>
      </c>
      <c r="AZ16" s="197"/>
      <c r="BA16" s="197"/>
      <c r="BB16" s="198"/>
      <c r="BC16" s="98" t="str">
        <f>IF(VLOOKUP($AC16,'04'!$AC$8:$BH$275,27,FALSE)+VLOOKUP($AC16,'05'!$AC$8:$BP$273,35,FALSE)+VLOOKUP($AC16,'06'!$AC$8:$BH$274,27,FALSE)=0,"",VLOOKUP($AC16,'04'!$AC$8:$BH$275,27,FALSE)+VLOOKUP($AC16,'05'!$AC$8:$BP$273,35,FALSE)+VLOOKUP($AC16,'06'!$AC$8:$BH$274,27,FALSE))</f>
        <v/>
      </c>
      <c r="BD16" s="99"/>
      <c r="BE16" s="99"/>
      <c r="BF16" s="100"/>
      <c r="BG16" s="89" t="str">
        <f t="shared" si="0"/>
        <v>n.é.</v>
      </c>
      <c r="BH16" s="90"/>
    </row>
    <row r="17" spans="1:60" ht="20.100000000000001" customHeight="1">
      <c r="A17" s="91" t="s">
        <v>9</v>
      </c>
      <c r="B17" s="92"/>
      <c r="C17" s="93" t="s">
        <v>449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96" t="s">
        <v>261</v>
      </c>
      <c r="AD17" s="97"/>
      <c r="AE17" s="98" t="str">
        <f>IF(VLOOKUP(AC17,'04'!$AC$8:$BH$275,3,FALSE)+VLOOKUP(AC17,'05'!$AC$8:$BP$273,3,FALSE)+VLOOKUP(AC17,'06'!$AC$8:$BH$274,3,FALSE)=0,"",VLOOKUP(AC17,'04'!$AC$8:$BH$275,3,FALSE)+VLOOKUP(AC17,'05'!$AC$8:$BP$273,3,FALSE)+VLOOKUP(AC17,'06'!$AC$8:$BH$274,3,FALSE))</f>
        <v/>
      </c>
      <c r="AF17" s="99"/>
      <c r="AG17" s="99"/>
      <c r="AH17" s="100"/>
      <c r="AI17" s="98" t="str">
        <f>IF(VLOOKUP(AC17,'04'!$AC$8:$BH$275,7,FALSE)+VLOOKUP(AC17,'05'!$AC$8:$BP$273,15,FALSE)+VLOOKUP(AC17,'06'!$AC$8:$BH$274,7,FALSE)=0,"",VLOOKUP(AC17,'04'!$AC$8:$BH$275,7,FALSE)+VLOOKUP(AC17,'05'!$AC$8:$BP$273,15,FALSE)+VLOOKUP(AC17,'06'!$AC$8:$BH$274,7,FALSE))</f>
        <v/>
      </c>
      <c r="AJ17" s="99"/>
      <c r="AK17" s="99"/>
      <c r="AL17" s="100"/>
      <c r="AM17" s="98" t="str">
        <f>IF(VLOOKUP($AC17,'04'!$AC$8:$BH$275,11,FALSE)+VLOOKUP($AC17,'05'!$AC$8:$BP$273,19,FALSE)+VLOOKUP($AC17,'06'!$AC$8:$BH$274,11,FALSE)=0,"",VLOOKUP($AC17,'04'!$AC$8:$BH$275,11,FALSE)+VLOOKUP($AC17,'05'!$AC$8:$BP$273,19,FALSE)+VLOOKUP($AC17,'06'!$AC$8:$BH$274,11,FALSE))</f>
        <v/>
      </c>
      <c r="AN17" s="99"/>
      <c r="AO17" s="99"/>
      <c r="AP17" s="100"/>
      <c r="AQ17" s="196" t="s">
        <v>703</v>
      </c>
      <c r="AR17" s="197"/>
      <c r="AS17" s="197"/>
      <c r="AT17" s="198"/>
      <c r="AU17" s="98"/>
      <c r="AV17" s="99"/>
      <c r="AW17" s="99"/>
      <c r="AX17" s="100"/>
      <c r="AY17" s="196" t="s">
        <v>703</v>
      </c>
      <c r="AZ17" s="197"/>
      <c r="BA17" s="197"/>
      <c r="BB17" s="198"/>
      <c r="BC17" s="98" t="str">
        <f>IF(VLOOKUP($AC17,'04'!$AC$8:$BH$275,27,FALSE)+VLOOKUP($AC17,'05'!$AC$8:$BP$273,35,FALSE)+VLOOKUP($AC17,'06'!$AC$8:$BH$274,27,FALSE)=0,"",VLOOKUP($AC17,'04'!$AC$8:$BH$275,27,FALSE)+VLOOKUP($AC17,'05'!$AC$8:$BP$273,35,FALSE)+VLOOKUP($AC17,'06'!$AC$8:$BH$274,27,FALSE))</f>
        <v/>
      </c>
      <c r="BD17" s="99"/>
      <c r="BE17" s="99"/>
      <c r="BF17" s="100"/>
      <c r="BG17" s="89" t="str">
        <f t="shared" si="0"/>
        <v>n.é.</v>
      </c>
      <c r="BH17" s="90"/>
    </row>
    <row r="18" spans="1:60" ht="20.100000000000001" customHeight="1">
      <c r="A18" s="91" t="s">
        <v>10</v>
      </c>
      <c r="B18" s="92"/>
      <c r="C18" s="93" t="s">
        <v>450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96" t="s">
        <v>262</v>
      </c>
      <c r="AD18" s="97"/>
      <c r="AE18" s="98" t="str">
        <f>IF(VLOOKUP(AC18,'04'!$AC$8:$BH$275,3,FALSE)+VLOOKUP(AC18,'05'!$AC$8:$BP$273,3,FALSE)+VLOOKUP(AC18,'06'!$AC$8:$BH$274,3,FALSE)=0,"",VLOOKUP(AC18,'04'!$AC$8:$BH$275,3,FALSE)+VLOOKUP(AC18,'05'!$AC$8:$BP$273,3,FALSE)+VLOOKUP(AC18,'06'!$AC$8:$BH$274,3,FALSE))</f>
        <v/>
      </c>
      <c r="AF18" s="99"/>
      <c r="AG18" s="99"/>
      <c r="AH18" s="100"/>
      <c r="AI18" s="98" t="str">
        <f>IF(VLOOKUP(AC18,'04'!$AC$8:$BH$275,7,FALSE)+VLOOKUP(AC18,'05'!$AC$8:$BP$273,15,FALSE)+VLOOKUP(AC18,'06'!$AC$8:$BH$274,7,FALSE)=0,"",VLOOKUP(AC18,'04'!$AC$8:$BH$275,7,FALSE)+VLOOKUP(AC18,'05'!$AC$8:$BP$273,15,FALSE)+VLOOKUP(AC18,'06'!$AC$8:$BH$274,7,FALSE))</f>
        <v/>
      </c>
      <c r="AJ18" s="99"/>
      <c r="AK18" s="99"/>
      <c r="AL18" s="100"/>
      <c r="AM18" s="98" t="str">
        <f>IF(VLOOKUP($AC18,'04'!$AC$8:$BH$275,11,FALSE)+VLOOKUP($AC18,'05'!$AC$8:$BP$273,19,FALSE)+VLOOKUP($AC18,'06'!$AC$8:$BH$274,11,FALSE)=0,"",VLOOKUP($AC18,'04'!$AC$8:$BH$275,11,FALSE)+VLOOKUP($AC18,'05'!$AC$8:$BP$273,19,FALSE)+VLOOKUP($AC18,'06'!$AC$8:$BH$274,11,FALSE))</f>
        <v/>
      </c>
      <c r="AN18" s="99"/>
      <c r="AO18" s="99"/>
      <c r="AP18" s="100"/>
      <c r="AQ18" s="196" t="s">
        <v>703</v>
      </c>
      <c r="AR18" s="197"/>
      <c r="AS18" s="197"/>
      <c r="AT18" s="198"/>
      <c r="AU18" s="98"/>
      <c r="AV18" s="99"/>
      <c r="AW18" s="99"/>
      <c r="AX18" s="100"/>
      <c r="AY18" s="196" t="s">
        <v>703</v>
      </c>
      <c r="AZ18" s="197"/>
      <c r="BA18" s="197"/>
      <c r="BB18" s="198"/>
      <c r="BC18" s="98" t="str">
        <f>IF(VLOOKUP($AC18,'04'!$AC$8:$BH$275,27,FALSE)+VLOOKUP($AC18,'05'!$AC$8:$BP$273,35,FALSE)+VLOOKUP($AC18,'06'!$AC$8:$BH$274,27,FALSE)=0,"",VLOOKUP($AC18,'04'!$AC$8:$BH$275,27,FALSE)+VLOOKUP($AC18,'05'!$AC$8:$BP$273,35,FALSE)+VLOOKUP($AC18,'06'!$AC$8:$BH$274,27,FALSE))</f>
        <v/>
      </c>
      <c r="BD18" s="99"/>
      <c r="BE18" s="99"/>
      <c r="BF18" s="100"/>
      <c r="BG18" s="89" t="str">
        <f t="shared" si="0"/>
        <v>n.é.</v>
      </c>
      <c r="BH18" s="90"/>
    </row>
    <row r="19" spans="1:60" ht="20.100000000000001" customHeight="1">
      <c r="A19" s="91" t="s">
        <v>11</v>
      </c>
      <c r="B19" s="92"/>
      <c r="C19" s="93" t="s">
        <v>263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96" t="s">
        <v>264</v>
      </c>
      <c r="AD19" s="97"/>
      <c r="AE19" s="98">
        <f>IF(VLOOKUP(AC19,'04'!$AC$8:$BH$275,3,FALSE)+VLOOKUP(AC19,'05'!$AC$8:$BP$273,3,FALSE)+VLOOKUP(AC19,'06'!$AC$8:$BH$274,3,FALSE)=0,"",VLOOKUP(AC19,'04'!$AC$8:$BH$275,3,FALSE)+VLOOKUP(AC19,'05'!$AC$8:$BP$273,3,FALSE)+VLOOKUP(AC19,'06'!$AC$8:$BH$274,3,FALSE))</f>
        <v>13218</v>
      </c>
      <c r="AF19" s="99"/>
      <c r="AG19" s="99"/>
      <c r="AH19" s="100"/>
      <c r="AI19" s="98">
        <f>IF(VLOOKUP(AC19,'04'!$AC$8:$BH$275,7,FALSE)+VLOOKUP(AC19,'05'!$AC$8:$BP$273,15,FALSE)+VLOOKUP(AC19,'06'!$AC$8:$BH$274,7,FALSE)=0,"",VLOOKUP(AC19,'04'!$AC$8:$BH$275,7,FALSE)+VLOOKUP(AC19,'05'!$AC$8:$BP$273,15,FALSE)+VLOOKUP(AC19,'06'!$AC$8:$BH$274,7,FALSE))</f>
        <v>14912</v>
      </c>
      <c r="AJ19" s="99"/>
      <c r="AK19" s="99"/>
      <c r="AL19" s="100"/>
      <c r="AM19" s="98">
        <f>IF(VLOOKUP($AC19,'04'!$AC$8:$BH$275,11,FALSE)+VLOOKUP($AC19,'05'!$AC$8:$BP$273,19,FALSE)+VLOOKUP($AC19,'06'!$AC$8:$BH$274,11,FALSE)=0,"",VLOOKUP($AC19,'04'!$AC$8:$BH$275,11,FALSE)+VLOOKUP($AC19,'05'!$AC$8:$BP$273,19,FALSE)+VLOOKUP($AC19,'06'!$AC$8:$BH$274,11,FALSE))</f>
        <v>13201</v>
      </c>
      <c r="AN19" s="99"/>
      <c r="AO19" s="99"/>
      <c r="AP19" s="100"/>
      <c r="AQ19" s="196" t="s">
        <v>703</v>
      </c>
      <c r="AR19" s="197"/>
      <c r="AS19" s="197"/>
      <c r="AT19" s="198"/>
      <c r="AU19" s="98"/>
      <c r="AV19" s="99"/>
      <c r="AW19" s="99"/>
      <c r="AX19" s="100"/>
      <c r="AY19" s="196" t="s">
        <v>703</v>
      </c>
      <c r="AZ19" s="197"/>
      <c r="BA19" s="197"/>
      <c r="BB19" s="198"/>
      <c r="BC19" s="98">
        <f>IF(VLOOKUP($AC19,'04'!$AC$8:$BH$275,27,FALSE)+VLOOKUP($AC19,'05'!$AC$8:$BP$273,35,FALSE)+VLOOKUP($AC19,'06'!$AC$8:$BH$274,27,FALSE)=0,"",VLOOKUP($AC19,'04'!$AC$8:$BH$275,27,FALSE)+VLOOKUP($AC19,'05'!$AC$8:$BP$273,35,FALSE)+VLOOKUP($AC19,'06'!$AC$8:$BH$274,27,FALSE))</f>
        <v>13201</v>
      </c>
      <c r="BD19" s="99"/>
      <c r="BE19" s="99"/>
      <c r="BF19" s="100"/>
      <c r="BG19" s="89">
        <f t="shared" si="0"/>
        <v>0.88526019313304716</v>
      </c>
      <c r="BH19" s="90"/>
    </row>
    <row r="20" spans="1:60" s="3" customFormat="1" ht="20.100000000000001" customHeight="1">
      <c r="A20" s="111" t="s">
        <v>12</v>
      </c>
      <c r="B20" s="112"/>
      <c r="C20" s="113" t="s">
        <v>265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5"/>
      <c r="AC20" s="116" t="s">
        <v>266</v>
      </c>
      <c r="AD20" s="117"/>
      <c r="AE20" s="118">
        <f>SUM(AE14:AH19)</f>
        <v>172373</v>
      </c>
      <c r="AF20" s="119"/>
      <c r="AG20" s="119"/>
      <c r="AH20" s="120"/>
      <c r="AI20" s="118">
        <f t="shared" ref="AI20" si="5">SUM(AI14:AL19)</f>
        <v>174067</v>
      </c>
      <c r="AJ20" s="119"/>
      <c r="AK20" s="119"/>
      <c r="AL20" s="120"/>
      <c r="AM20" s="118">
        <f t="shared" ref="AM20" si="6">SUM(AM14:AP19)</f>
        <v>96172</v>
      </c>
      <c r="AN20" s="119"/>
      <c r="AO20" s="119"/>
      <c r="AP20" s="120"/>
      <c r="AQ20" s="223" t="s">
        <v>703</v>
      </c>
      <c r="AR20" s="224"/>
      <c r="AS20" s="224"/>
      <c r="AT20" s="225"/>
      <c r="AU20" s="118">
        <f t="shared" ref="AU20" si="7">SUM(AU14:AX19)</f>
        <v>0</v>
      </c>
      <c r="AV20" s="119"/>
      <c r="AW20" s="119"/>
      <c r="AX20" s="120"/>
      <c r="AY20" s="223" t="s">
        <v>703</v>
      </c>
      <c r="AZ20" s="224"/>
      <c r="BA20" s="224"/>
      <c r="BB20" s="225"/>
      <c r="BC20" s="118">
        <f t="shared" ref="BC20" si="8">SUM(BC14:BF19)</f>
        <v>96172</v>
      </c>
      <c r="BD20" s="119"/>
      <c r="BE20" s="119"/>
      <c r="BF20" s="120"/>
      <c r="BG20" s="121">
        <f t="shared" si="0"/>
        <v>0.55249989946399947</v>
      </c>
      <c r="BH20" s="122"/>
    </row>
    <row r="21" spans="1:60" ht="20.100000000000001" customHeight="1">
      <c r="A21" s="91" t="s">
        <v>13</v>
      </c>
      <c r="B21" s="92"/>
      <c r="C21" s="93" t="s">
        <v>267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96" t="s">
        <v>268</v>
      </c>
      <c r="AD21" s="97"/>
      <c r="AE21" s="98">
        <f>IF(VLOOKUP(AC21,'04'!$AC$8:$BH$275,3,FALSE)+VLOOKUP(AC21,'05'!$AC$8:$BP$273,3,FALSE)+VLOOKUP(AC21,'06'!$AC$8:$BH$274,3,FALSE)=0,"",VLOOKUP(AC21,'04'!$AC$8:$BH$275,3,FALSE)+VLOOKUP(AC21,'05'!$AC$8:$BP$273,3,FALSE)+VLOOKUP(AC21,'06'!$AC$8:$BH$274,3,FALSE))</f>
        <v>18</v>
      </c>
      <c r="AF21" s="99"/>
      <c r="AG21" s="99"/>
      <c r="AH21" s="100"/>
      <c r="AI21" s="98">
        <f>IF(VLOOKUP(AC21,'04'!$AC$8:$BH$275,7,FALSE)+VLOOKUP(AC21,'05'!$AC$8:$BP$273,15,FALSE)+VLOOKUP(AC21,'06'!$AC$8:$BH$274,7,FALSE)=0,"",VLOOKUP(AC21,'04'!$AC$8:$BH$275,7,FALSE)+VLOOKUP(AC21,'05'!$AC$8:$BP$273,15,FALSE)+VLOOKUP(AC21,'06'!$AC$8:$BH$274,7,FALSE))</f>
        <v>18</v>
      </c>
      <c r="AJ21" s="99"/>
      <c r="AK21" s="99"/>
      <c r="AL21" s="100"/>
      <c r="AM21" s="98">
        <f>IF(VLOOKUP($AC21,'04'!$AC$8:$BH$275,11,FALSE)+VLOOKUP($AC21,'05'!$AC$8:$BP$273,19,FALSE)+VLOOKUP($AC21,'06'!$AC$8:$BH$274,11,FALSE)=0,"",VLOOKUP($AC21,'04'!$AC$8:$BH$275,11,FALSE)+VLOOKUP($AC21,'05'!$AC$8:$BP$273,19,FALSE)+VLOOKUP($AC21,'06'!$AC$8:$BH$274,11,FALSE))</f>
        <v>18</v>
      </c>
      <c r="AN21" s="99"/>
      <c r="AO21" s="99"/>
      <c r="AP21" s="100"/>
      <c r="AQ21" s="196" t="s">
        <v>703</v>
      </c>
      <c r="AR21" s="197"/>
      <c r="AS21" s="197"/>
      <c r="AT21" s="198"/>
      <c r="AU21" s="98"/>
      <c r="AV21" s="99"/>
      <c r="AW21" s="99"/>
      <c r="AX21" s="100"/>
      <c r="AY21" s="196" t="s">
        <v>703</v>
      </c>
      <c r="AZ21" s="197"/>
      <c r="BA21" s="197"/>
      <c r="BB21" s="198"/>
      <c r="BC21" s="98">
        <f>IF(VLOOKUP($AC21,'04'!$AC$8:$BH$275,27,FALSE)+VLOOKUP($AC21,'05'!$AC$8:$BP$273,35,FALSE)+VLOOKUP($AC21,'06'!$AC$8:$BH$274,27,FALSE)=0,"",VLOOKUP($AC21,'04'!$AC$8:$BH$275,27,FALSE)+VLOOKUP($AC21,'05'!$AC$8:$BP$273,35,FALSE)+VLOOKUP($AC21,'06'!$AC$8:$BH$274,27,FALSE))</f>
        <v>18</v>
      </c>
      <c r="BD21" s="99"/>
      <c r="BE21" s="99"/>
      <c r="BF21" s="100"/>
      <c r="BG21" s="89">
        <f t="shared" si="0"/>
        <v>1</v>
      </c>
      <c r="BH21" s="90"/>
    </row>
    <row r="22" spans="1:60" ht="20.100000000000001" customHeight="1">
      <c r="A22" s="91" t="s">
        <v>14</v>
      </c>
      <c r="B22" s="92"/>
      <c r="C22" s="93" t="s">
        <v>451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6" t="s">
        <v>269</v>
      </c>
      <c r="AD22" s="97"/>
      <c r="AE22" s="98" t="str">
        <f>IF(VLOOKUP(AC22,'04'!$AC$8:$BH$275,3,FALSE)+VLOOKUP(AC22,'05'!$AC$8:$BP$273,3,FALSE)+VLOOKUP(AC22,'06'!$AC$8:$BH$274,3,FALSE)=0,"",VLOOKUP(AC22,'04'!$AC$8:$BH$275,3,FALSE)+VLOOKUP(AC22,'05'!$AC$8:$BP$273,3,FALSE)+VLOOKUP(AC22,'06'!$AC$8:$BH$274,3,FALSE))</f>
        <v/>
      </c>
      <c r="AF22" s="99"/>
      <c r="AG22" s="99"/>
      <c r="AH22" s="100"/>
      <c r="AI22" s="98" t="str">
        <f>IF(VLOOKUP(AC22,'04'!$AC$8:$BH$275,7,FALSE)+VLOOKUP(AC22,'05'!$AC$8:$BP$273,15,FALSE)+VLOOKUP(AC22,'06'!$AC$8:$BH$274,7,FALSE)=0,"",VLOOKUP(AC22,'04'!$AC$8:$BH$275,7,FALSE)+VLOOKUP(AC22,'05'!$AC$8:$BP$273,15,FALSE)+VLOOKUP(AC22,'06'!$AC$8:$BH$274,7,FALSE))</f>
        <v/>
      </c>
      <c r="AJ22" s="99"/>
      <c r="AK22" s="99"/>
      <c r="AL22" s="100"/>
      <c r="AM22" s="98" t="str">
        <f>IF(VLOOKUP($AC22,'04'!$AC$8:$BH$275,11,FALSE)+VLOOKUP($AC22,'05'!$AC$8:$BP$273,19,FALSE)+VLOOKUP($AC22,'06'!$AC$8:$BH$274,11,FALSE)=0,"",VLOOKUP($AC22,'04'!$AC$8:$BH$275,11,FALSE)+VLOOKUP($AC22,'05'!$AC$8:$BP$273,19,FALSE)+VLOOKUP($AC22,'06'!$AC$8:$BH$274,11,FALSE))</f>
        <v/>
      </c>
      <c r="AN22" s="99"/>
      <c r="AO22" s="99"/>
      <c r="AP22" s="100"/>
      <c r="AQ22" s="196" t="s">
        <v>703</v>
      </c>
      <c r="AR22" s="197"/>
      <c r="AS22" s="197"/>
      <c r="AT22" s="198"/>
      <c r="AU22" s="98"/>
      <c r="AV22" s="99"/>
      <c r="AW22" s="99"/>
      <c r="AX22" s="100"/>
      <c r="AY22" s="196" t="s">
        <v>703</v>
      </c>
      <c r="AZ22" s="197"/>
      <c r="BA22" s="197"/>
      <c r="BB22" s="198"/>
      <c r="BC22" s="98" t="str">
        <f>IF(VLOOKUP($AC22,'04'!$AC$8:$BH$275,27,FALSE)+VLOOKUP($AC22,'05'!$AC$8:$BP$273,35,FALSE)+VLOOKUP($AC22,'06'!$AC$8:$BH$274,27,FALSE)=0,"",VLOOKUP($AC22,'04'!$AC$8:$BH$275,27,FALSE)+VLOOKUP($AC22,'05'!$AC$8:$BP$273,35,FALSE)+VLOOKUP($AC22,'06'!$AC$8:$BH$274,27,FALSE))</f>
        <v/>
      </c>
      <c r="BD22" s="99"/>
      <c r="BE22" s="99"/>
      <c r="BF22" s="100"/>
      <c r="BG22" s="89" t="str">
        <f t="shared" si="0"/>
        <v>n.é.</v>
      </c>
      <c r="BH22" s="90"/>
    </row>
    <row r="23" spans="1:60" ht="20.100000000000001" customHeight="1">
      <c r="A23" s="91" t="s">
        <v>15</v>
      </c>
      <c r="B23" s="92"/>
      <c r="C23" s="93" t="s">
        <v>452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  <c r="AC23" s="96" t="s">
        <v>270</v>
      </c>
      <c r="AD23" s="97"/>
      <c r="AE23" s="98" t="str">
        <f>IF(VLOOKUP(AC23,'04'!$AC$8:$BH$275,3,FALSE)+VLOOKUP(AC23,'05'!$AC$8:$BP$273,3,FALSE)+VLOOKUP(AC23,'06'!$AC$8:$BH$274,3,FALSE)=0,"",VLOOKUP(AC23,'04'!$AC$8:$BH$275,3,FALSE)+VLOOKUP(AC23,'05'!$AC$8:$BP$273,3,FALSE)+VLOOKUP(AC23,'06'!$AC$8:$BH$274,3,FALSE))</f>
        <v/>
      </c>
      <c r="AF23" s="99"/>
      <c r="AG23" s="99"/>
      <c r="AH23" s="100"/>
      <c r="AI23" s="98" t="str">
        <f>IF(VLOOKUP(AC23,'04'!$AC$8:$BH$275,7,FALSE)+VLOOKUP(AC23,'05'!$AC$8:$BP$273,15,FALSE)+VLOOKUP(AC23,'06'!$AC$8:$BH$274,7,FALSE)=0,"",VLOOKUP(AC23,'04'!$AC$8:$BH$275,7,FALSE)+VLOOKUP(AC23,'05'!$AC$8:$BP$273,15,FALSE)+VLOOKUP(AC23,'06'!$AC$8:$BH$274,7,FALSE))</f>
        <v/>
      </c>
      <c r="AJ23" s="99"/>
      <c r="AK23" s="99"/>
      <c r="AL23" s="100"/>
      <c r="AM23" s="98" t="str">
        <f>IF(VLOOKUP($AC23,'04'!$AC$8:$BH$275,11,FALSE)+VLOOKUP($AC23,'05'!$AC$8:$BP$273,19,FALSE)+VLOOKUP($AC23,'06'!$AC$8:$BH$274,11,FALSE)=0,"",VLOOKUP($AC23,'04'!$AC$8:$BH$275,11,FALSE)+VLOOKUP($AC23,'05'!$AC$8:$BP$273,19,FALSE)+VLOOKUP($AC23,'06'!$AC$8:$BH$274,11,FALSE))</f>
        <v/>
      </c>
      <c r="AN23" s="99"/>
      <c r="AO23" s="99"/>
      <c r="AP23" s="100"/>
      <c r="AQ23" s="196" t="s">
        <v>703</v>
      </c>
      <c r="AR23" s="197"/>
      <c r="AS23" s="197"/>
      <c r="AT23" s="198"/>
      <c r="AU23" s="98"/>
      <c r="AV23" s="99"/>
      <c r="AW23" s="99"/>
      <c r="AX23" s="100"/>
      <c r="AY23" s="196" t="s">
        <v>703</v>
      </c>
      <c r="AZ23" s="197"/>
      <c r="BA23" s="197"/>
      <c r="BB23" s="198"/>
      <c r="BC23" s="98" t="str">
        <f>IF(VLOOKUP($AC23,'04'!$AC$8:$BH$275,27,FALSE)+VLOOKUP($AC23,'05'!$AC$8:$BP$273,35,FALSE)+VLOOKUP($AC23,'06'!$AC$8:$BH$274,27,FALSE)=0,"",VLOOKUP($AC23,'04'!$AC$8:$BH$275,27,FALSE)+VLOOKUP($AC23,'05'!$AC$8:$BP$273,35,FALSE)+VLOOKUP($AC23,'06'!$AC$8:$BH$274,27,FALSE))</f>
        <v/>
      </c>
      <c r="BD23" s="99"/>
      <c r="BE23" s="99"/>
      <c r="BF23" s="100"/>
      <c r="BG23" s="89" t="str">
        <f t="shared" si="0"/>
        <v>n.é.</v>
      </c>
      <c r="BH23" s="90"/>
    </row>
    <row r="24" spans="1:60" ht="20.100000000000001" customHeight="1">
      <c r="A24" s="91" t="s">
        <v>53</v>
      </c>
      <c r="B24" s="92"/>
      <c r="C24" s="93" t="s">
        <v>453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96" t="s">
        <v>271</v>
      </c>
      <c r="AD24" s="97"/>
      <c r="AE24" s="98" t="str">
        <f>IF(VLOOKUP(AC24,'04'!$AC$8:$BH$275,3,FALSE)+VLOOKUP(AC24,'05'!$AC$8:$BP$273,3,FALSE)+VLOOKUP(AC24,'06'!$AC$8:$BH$274,3,FALSE)=0,"",VLOOKUP(AC24,'04'!$AC$8:$BH$275,3,FALSE)+VLOOKUP(AC24,'05'!$AC$8:$BP$273,3,FALSE)+VLOOKUP(AC24,'06'!$AC$8:$BH$274,3,FALSE))</f>
        <v/>
      </c>
      <c r="AF24" s="99"/>
      <c r="AG24" s="99"/>
      <c r="AH24" s="100"/>
      <c r="AI24" s="98" t="str">
        <f>IF(VLOOKUP(AC24,'04'!$AC$8:$BH$275,7,FALSE)+VLOOKUP(AC24,'05'!$AC$8:$BP$273,15,FALSE)+VLOOKUP(AC24,'06'!$AC$8:$BH$274,7,FALSE)=0,"",VLOOKUP(AC24,'04'!$AC$8:$BH$275,7,FALSE)+VLOOKUP(AC24,'05'!$AC$8:$BP$273,15,FALSE)+VLOOKUP(AC24,'06'!$AC$8:$BH$274,7,FALSE))</f>
        <v/>
      </c>
      <c r="AJ24" s="99"/>
      <c r="AK24" s="99"/>
      <c r="AL24" s="100"/>
      <c r="AM24" s="98" t="str">
        <f>IF(VLOOKUP($AC24,'04'!$AC$8:$BH$275,11,FALSE)+VLOOKUP($AC24,'05'!$AC$8:$BP$273,19,FALSE)+VLOOKUP($AC24,'06'!$AC$8:$BH$274,11,FALSE)=0,"",VLOOKUP($AC24,'04'!$AC$8:$BH$275,11,FALSE)+VLOOKUP($AC24,'05'!$AC$8:$BP$273,19,FALSE)+VLOOKUP($AC24,'06'!$AC$8:$BH$274,11,FALSE))</f>
        <v/>
      </c>
      <c r="AN24" s="99"/>
      <c r="AO24" s="99"/>
      <c r="AP24" s="100"/>
      <c r="AQ24" s="196" t="s">
        <v>703</v>
      </c>
      <c r="AR24" s="197"/>
      <c r="AS24" s="197"/>
      <c r="AT24" s="198"/>
      <c r="AU24" s="98"/>
      <c r="AV24" s="99"/>
      <c r="AW24" s="99"/>
      <c r="AX24" s="100"/>
      <c r="AY24" s="196" t="s">
        <v>703</v>
      </c>
      <c r="AZ24" s="197"/>
      <c r="BA24" s="197"/>
      <c r="BB24" s="198"/>
      <c r="BC24" s="98" t="str">
        <f>IF(VLOOKUP($AC24,'04'!$AC$8:$BH$275,27,FALSE)+VLOOKUP($AC24,'05'!$AC$8:$BP$273,35,FALSE)+VLOOKUP($AC24,'06'!$AC$8:$BH$274,27,FALSE)=0,"",VLOOKUP($AC24,'04'!$AC$8:$BH$275,27,FALSE)+VLOOKUP($AC24,'05'!$AC$8:$BP$273,35,FALSE)+VLOOKUP($AC24,'06'!$AC$8:$BH$274,27,FALSE))</f>
        <v/>
      </c>
      <c r="BD24" s="99"/>
      <c r="BE24" s="99"/>
      <c r="BF24" s="100"/>
      <c r="BG24" s="89" t="str">
        <f t="shared" si="0"/>
        <v>n.é.</v>
      </c>
      <c r="BH24" s="90"/>
    </row>
    <row r="25" spans="1:60" ht="20.100000000000001" customHeight="1">
      <c r="A25" s="91" t="s">
        <v>54</v>
      </c>
      <c r="B25" s="92"/>
      <c r="C25" s="93" t="s">
        <v>272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  <c r="AC25" s="96" t="s">
        <v>273</v>
      </c>
      <c r="AD25" s="97"/>
      <c r="AE25" s="98">
        <f>IF(VLOOKUP(AC25,'04'!$AC$8:$BH$275,3,FALSE)+VLOOKUP(AC25,'05'!$AC$8:$BP$273,3,FALSE)+VLOOKUP(AC25,'06'!$AC$8:$BH$274,3,FALSE)=0,"",VLOOKUP(AC25,'04'!$AC$8:$BH$275,3,FALSE)+VLOOKUP(AC25,'05'!$AC$8:$BP$273,3,FALSE)+VLOOKUP(AC25,'06'!$AC$8:$BH$274,3,FALSE))</f>
        <v>36013</v>
      </c>
      <c r="AF25" s="99"/>
      <c r="AG25" s="99"/>
      <c r="AH25" s="100"/>
      <c r="AI25" s="98">
        <f>IF(VLOOKUP(AC25,'04'!$AC$8:$BH$275,7,FALSE)+VLOOKUP(AC25,'05'!$AC$8:$BP$273,15,FALSE)+VLOOKUP(AC25,'06'!$AC$8:$BH$274,7,FALSE)=0,"",VLOOKUP(AC25,'04'!$AC$8:$BH$275,7,FALSE)+VLOOKUP(AC25,'05'!$AC$8:$BP$273,15,FALSE)+VLOOKUP(AC25,'06'!$AC$8:$BH$274,7,FALSE))</f>
        <v>36013</v>
      </c>
      <c r="AJ25" s="99"/>
      <c r="AK25" s="99"/>
      <c r="AL25" s="100"/>
      <c r="AM25" s="98">
        <v>0</v>
      </c>
      <c r="AN25" s="99"/>
      <c r="AO25" s="99"/>
      <c r="AP25" s="100"/>
      <c r="AQ25" s="196" t="s">
        <v>703</v>
      </c>
      <c r="AR25" s="197"/>
      <c r="AS25" s="197"/>
      <c r="AT25" s="198"/>
      <c r="AU25" s="98">
        <v>0</v>
      </c>
      <c r="AV25" s="99"/>
      <c r="AW25" s="99"/>
      <c r="AX25" s="100"/>
      <c r="AY25" s="196" t="s">
        <v>703</v>
      </c>
      <c r="AZ25" s="197"/>
      <c r="BA25" s="197"/>
      <c r="BB25" s="198"/>
      <c r="BC25" s="98">
        <v>0</v>
      </c>
      <c r="BD25" s="99"/>
      <c r="BE25" s="99"/>
      <c r="BF25" s="100"/>
      <c r="BG25" s="89">
        <f t="shared" si="0"/>
        <v>0</v>
      </c>
      <c r="BH25" s="90"/>
    </row>
    <row r="26" spans="1:60" s="3" customFormat="1" ht="20.100000000000001" customHeight="1">
      <c r="A26" s="111" t="s">
        <v>55</v>
      </c>
      <c r="B26" s="112"/>
      <c r="C26" s="113" t="s">
        <v>274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  <c r="AC26" s="116" t="s">
        <v>275</v>
      </c>
      <c r="AD26" s="117"/>
      <c r="AE26" s="118">
        <f>SUM(AE21:AH25)</f>
        <v>36031</v>
      </c>
      <c r="AF26" s="119"/>
      <c r="AG26" s="119"/>
      <c r="AH26" s="120"/>
      <c r="AI26" s="118">
        <f t="shared" ref="AI26" si="9">SUM(AI21:AL25)</f>
        <v>36031</v>
      </c>
      <c r="AJ26" s="119"/>
      <c r="AK26" s="119"/>
      <c r="AL26" s="120"/>
      <c r="AM26" s="118">
        <f t="shared" ref="AM26" si="10">SUM(AM21:AP25)</f>
        <v>18</v>
      </c>
      <c r="AN26" s="119"/>
      <c r="AO26" s="119"/>
      <c r="AP26" s="120"/>
      <c r="AQ26" s="223" t="s">
        <v>703</v>
      </c>
      <c r="AR26" s="224"/>
      <c r="AS26" s="224"/>
      <c r="AT26" s="225"/>
      <c r="AU26" s="118">
        <f t="shared" ref="AU26" si="11">SUM(AU21:AX25)</f>
        <v>0</v>
      </c>
      <c r="AV26" s="119"/>
      <c r="AW26" s="119"/>
      <c r="AX26" s="120"/>
      <c r="AY26" s="223" t="s">
        <v>703</v>
      </c>
      <c r="AZ26" s="224"/>
      <c r="BA26" s="224"/>
      <c r="BB26" s="225"/>
      <c r="BC26" s="118">
        <f t="shared" ref="BC26" si="12">SUM(BC21:BF25)</f>
        <v>18</v>
      </c>
      <c r="BD26" s="119"/>
      <c r="BE26" s="119"/>
      <c r="BF26" s="120"/>
      <c r="BG26" s="121">
        <f t="shared" si="0"/>
        <v>4.9956981488162968E-4</v>
      </c>
      <c r="BH26" s="122"/>
    </row>
    <row r="27" spans="1:60" ht="20.100000000000001" customHeight="1">
      <c r="A27" s="91" t="s">
        <v>56</v>
      </c>
      <c r="B27" s="92"/>
      <c r="C27" s="93" t="s">
        <v>276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96" t="s">
        <v>277</v>
      </c>
      <c r="AD27" s="97"/>
      <c r="AE27" s="98" t="str">
        <f>IF(VLOOKUP(AC27,'04'!$AC$8:$BH$275,3,FALSE)+VLOOKUP(AC27,'05'!$AC$8:$BP$273,3,FALSE)+VLOOKUP(AC27,'06'!$AC$8:$BH$274,3,FALSE)=0,"",VLOOKUP(AC27,'04'!$AC$8:$BH$275,3,FALSE)+VLOOKUP(AC27,'05'!$AC$8:$BP$273,3,FALSE)+VLOOKUP(AC27,'06'!$AC$8:$BH$274,3,FALSE))</f>
        <v/>
      </c>
      <c r="AF27" s="99"/>
      <c r="AG27" s="99"/>
      <c r="AH27" s="100"/>
      <c r="AI27" s="98" t="str">
        <f>IF(VLOOKUP(AC27,'04'!$AC$8:$BH$275,7,FALSE)+VLOOKUP(AC27,'05'!$AC$8:$BP$273,15,FALSE)+VLOOKUP(AC27,'06'!$AC$8:$BH$274,7,FALSE)=0,"",VLOOKUP(AC27,'04'!$AC$8:$BH$275,7,FALSE)+VLOOKUP(AC27,'05'!$AC$8:$BP$273,15,FALSE)+VLOOKUP(AC27,'06'!$AC$8:$BH$274,7,FALSE))</f>
        <v/>
      </c>
      <c r="AJ27" s="99"/>
      <c r="AK27" s="99"/>
      <c r="AL27" s="100"/>
      <c r="AM27" s="98" t="str">
        <f>IF(VLOOKUP($AC27,'04'!$AC$8:$BH$275,11,FALSE)+VLOOKUP($AC27,'05'!$AC$8:$BP$273,19,FALSE)+VLOOKUP($AC27,'06'!$AC$8:$BH$274,11,FALSE)=0,"",VLOOKUP($AC27,'04'!$AC$8:$BH$275,11,FALSE)+VLOOKUP($AC27,'05'!$AC$8:$BP$273,19,FALSE)+VLOOKUP($AC27,'06'!$AC$8:$BH$274,11,FALSE))</f>
        <v/>
      </c>
      <c r="AN27" s="99"/>
      <c r="AO27" s="99"/>
      <c r="AP27" s="100"/>
      <c r="AQ27" s="196" t="s">
        <v>703</v>
      </c>
      <c r="AR27" s="197"/>
      <c r="AS27" s="197"/>
      <c r="AT27" s="198"/>
      <c r="AU27" s="98"/>
      <c r="AV27" s="99"/>
      <c r="AW27" s="99"/>
      <c r="AX27" s="100"/>
      <c r="AY27" s="196" t="s">
        <v>703</v>
      </c>
      <c r="AZ27" s="197"/>
      <c r="BA27" s="197"/>
      <c r="BB27" s="198"/>
      <c r="BC27" s="98" t="str">
        <f>IF(VLOOKUP($AC27,'04'!$AC$8:$BH$275,27,FALSE)+VLOOKUP($AC27,'05'!$AC$8:$BP$273,35,FALSE)+VLOOKUP($AC27,'06'!$AC$8:$BH$274,27,FALSE)=0,"",VLOOKUP($AC27,'04'!$AC$8:$BH$275,27,FALSE)+VLOOKUP($AC27,'05'!$AC$8:$BP$273,35,FALSE)+VLOOKUP($AC27,'06'!$AC$8:$BH$274,27,FALSE))</f>
        <v/>
      </c>
      <c r="BD27" s="99"/>
      <c r="BE27" s="99"/>
      <c r="BF27" s="100"/>
      <c r="BG27" s="89" t="str">
        <f t="shared" si="0"/>
        <v>n.é.</v>
      </c>
      <c r="BH27" s="90"/>
    </row>
    <row r="28" spans="1:60" ht="20.100000000000001" customHeight="1">
      <c r="A28" s="91" t="s">
        <v>106</v>
      </c>
      <c r="B28" s="92"/>
      <c r="C28" s="93" t="s">
        <v>278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/>
      <c r="AC28" s="96" t="s">
        <v>279</v>
      </c>
      <c r="AD28" s="97"/>
      <c r="AE28" s="98" t="str">
        <f>IF(VLOOKUP(AC28,'04'!$AC$8:$BH$275,3,FALSE)+VLOOKUP(AC28,'05'!$AC$8:$BP$273,3,FALSE)+VLOOKUP(AC28,'06'!$AC$8:$BH$274,3,FALSE)=0,"",VLOOKUP(AC28,'04'!$AC$8:$BH$275,3,FALSE)+VLOOKUP(AC28,'05'!$AC$8:$BP$273,3,FALSE)+VLOOKUP(AC28,'06'!$AC$8:$BH$274,3,FALSE))</f>
        <v/>
      </c>
      <c r="AF28" s="99"/>
      <c r="AG28" s="99"/>
      <c r="AH28" s="100"/>
      <c r="AI28" s="98" t="str">
        <f>IF(VLOOKUP(AC28,'04'!$AC$8:$BH$275,7,FALSE)+VLOOKUP(AC28,'05'!$AC$8:$BP$273,15,FALSE)+VLOOKUP(AC28,'06'!$AC$8:$BH$274,7,FALSE)=0,"",VLOOKUP(AC28,'04'!$AC$8:$BH$275,7,FALSE)+VLOOKUP(AC28,'05'!$AC$8:$BP$273,15,FALSE)+VLOOKUP(AC28,'06'!$AC$8:$BH$274,7,FALSE))</f>
        <v/>
      </c>
      <c r="AJ28" s="99"/>
      <c r="AK28" s="99"/>
      <c r="AL28" s="100"/>
      <c r="AM28" s="98" t="str">
        <f>IF(VLOOKUP($AC28,'04'!$AC$8:$BH$275,11,FALSE)+VLOOKUP($AC28,'05'!$AC$8:$BP$273,19,FALSE)+VLOOKUP($AC28,'06'!$AC$8:$BH$274,11,FALSE)=0,"",VLOOKUP($AC28,'04'!$AC$8:$BH$275,11,FALSE)+VLOOKUP($AC28,'05'!$AC$8:$BP$273,19,FALSE)+VLOOKUP($AC28,'06'!$AC$8:$BH$274,11,FALSE))</f>
        <v/>
      </c>
      <c r="AN28" s="99"/>
      <c r="AO28" s="99"/>
      <c r="AP28" s="100"/>
      <c r="AQ28" s="196" t="s">
        <v>703</v>
      </c>
      <c r="AR28" s="197"/>
      <c r="AS28" s="197"/>
      <c r="AT28" s="198"/>
      <c r="AU28" s="98"/>
      <c r="AV28" s="99"/>
      <c r="AW28" s="99"/>
      <c r="AX28" s="100"/>
      <c r="AY28" s="196" t="s">
        <v>703</v>
      </c>
      <c r="AZ28" s="197"/>
      <c r="BA28" s="197"/>
      <c r="BB28" s="198"/>
      <c r="BC28" s="98" t="str">
        <f>IF(VLOOKUP($AC28,'04'!$AC$8:$BH$275,27,FALSE)+VLOOKUP($AC28,'05'!$AC$8:$BP$273,35,FALSE)+VLOOKUP($AC28,'06'!$AC$8:$BH$274,27,FALSE)=0,"",VLOOKUP($AC28,'04'!$AC$8:$BH$275,27,FALSE)+VLOOKUP($AC28,'05'!$AC$8:$BP$273,35,FALSE)+VLOOKUP($AC28,'06'!$AC$8:$BH$274,27,FALSE))</f>
        <v/>
      </c>
      <c r="BD28" s="99"/>
      <c r="BE28" s="99"/>
      <c r="BF28" s="100"/>
      <c r="BG28" s="89" t="str">
        <f t="shared" si="0"/>
        <v>n.é.</v>
      </c>
      <c r="BH28" s="90"/>
    </row>
    <row r="29" spans="1:60" s="3" customFormat="1" ht="20.100000000000001" customHeight="1">
      <c r="A29" s="111" t="s">
        <v>107</v>
      </c>
      <c r="B29" s="112"/>
      <c r="C29" s="113" t="s">
        <v>280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5"/>
      <c r="AC29" s="116" t="s">
        <v>281</v>
      </c>
      <c r="AD29" s="117"/>
      <c r="AE29" s="118">
        <f>SUM(AE27:AH28)</f>
        <v>0</v>
      </c>
      <c r="AF29" s="119"/>
      <c r="AG29" s="119"/>
      <c r="AH29" s="120"/>
      <c r="AI29" s="118">
        <f t="shared" ref="AI29" si="13">SUM(AI27:AL28)</f>
        <v>0</v>
      </c>
      <c r="AJ29" s="119"/>
      <c r="AK29" s="119"/>
      <c r="AL29" s="120"/>
      <c r="AM29" s="118">
        <f t="shared" ref="AM29" si="14">SUM(AM27:AP28)</f>
        <v>0</v>
      </c>
      <c r="AN29" s="119"/>
      <c r="AO29" s="119"/>
      <c r="AP29" s="120"/>
      <c r="AQ29" s="223" t="s">
        <v>703</v>
      </c>
      <c r="AR29" s="224"/>
      <c r="AS29" s="224"/>
      <c r="AT29" s="225"/>
      <c r="AU29" s="118">
        <f t="shared" ref="AU29" si="15">SUM(AU27:AX28)</f>
        <v>0</v>
      </c>
      <c r="AV29" s="119"/>
      <c r="AW29" s="119"/>
      <c r="AX29" s="120"/>
      <c r="AY29" s="223" t="s">
        <v>703</v>
      </c>
      <c r="AZ29" s="224"/>
      <c r="BA29" s="224"/>
      <c r="BB29" s="225"/>
      <c r="BC29" s="118">
        <f t="shared" ref="BC29" si="16">SUM(BC27:BF28)</f>
        <v>0</v>
      </c>
      <c r="BD29" s="119"/>
      <c r="BE29" s="119"/>
      <c r="BF29" s="120"/>
      <c r="BG29" s="121" t="str">
        <f>IF(AI29&gt;0,BC29/AI29,"n.é.")</f>
        <v>n.é.</v>
      </c>
      <c r="BH29" s="122"/>
    </row>
    <row r="30" spans="1:60" ht="20.100000000000001" customHeight="1">
      <c r="A30" s="91" t="s">
        <v>181</v>
      </c>
      <c r="B30" s="92"/>
      <c r="C30" s="93" t="s">
        <v>282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/>
      <c r="AC30" s="96" t="s">
        <v>283</v>
      </c>
      <c r="AD30" s="97"/>
      <c r="AE30" s="98" t="str">
        <f>IF(VLOOKUP(AC30,'04'!$AC$8:$BH$275,3,FALSE)+VLOOKUP(AC30,'05'!$AC$8:$BP$273,3,FALSE)+VLOOKUP(AC30,'06'!$AC$8:$BH$274,3,FALSE)=0,"",VLOOKUP(AC30,'04'!$AC$8:$BH$275,3,FALSE)+VLOOKUP(AC30,'05'!$AC$8:$BP$273,3,FALSE)+VLOOKUP(AC30,'06'!$AC$8:$BH$274,3,FALSE))</f>
        <v/>
      </c>
      <c r="AF30" s="99"/>
      <c r="AG30" s="99"/>
      <c r="AH30" s="100"/>
      <c r="AI30" s="98" t="str">
        <f>IF(VLOOKUP(AC30,'04'!$AC$8:$BH$275,7,FALSE)+VLOOKUP(AC30,'05'!$AC$8:$BP$273,15,FALSE)+VLOOKUP(AC30,'06'!$AC$8:$BH$274,7,FALSE)=0,"",VLOOKUP(AC30,'04'!$AC$8:$BH$275,7,FALSE)+VLOOKUP(AC30,'05'!$AC$8:$BP$273,15,FALSE)+VLOOKUP(AC30,'06'!$AC$8:$BH$274,7,FALSE))</f>
        <v/>
      </c>
      <c r="AJ30" s="99"/>
      <c r="AK30" s="99"/>
      <c r="AL30" s="100"/>
      <c r="AM30" s="98" t="str">
        <f>IF(VLOOKUP($AC30,'04'!$AC$8:$BH$275,11,FALSE)+VLOOKUP($AC30,'05'!$AC$8:$BP$273,19,FALSE)+VLOOKUP($AC30,'06'!$AC$8:$BH$274,11,FALSE)=0,"",VLOOKUP($AC30,'04'!$AC$8:$BH$275,11,FALSE)+VLOOKUP($AC30,'05'!$AC$8:$BP$273,19,FALSE)+VLOOKUP($AC30,'06'!$AC$8:$BH$274,11,FALSE))</f>
        <v/>
      </c>
      <c r="AN30" s="99"/>
      <c r="AO30" s="99"/>
      <c r="AP30" s="100"/>
      <c r="AQ30" s="196" t="s">
        <v>703</v>
      </c>
      <c r="AR30" s="197"/>
      <c r="AS30" s="197"/>
      <c r="AT30" s="198"/>
      <c r="AU30" s="98"/>
      <c r="AV30" s="99"/>
      <c r="AW30" s="99"/>
      <c r="AX30" s="100"/>
      <c r="AY30" s="196" t="s">
        <v>703</v>
      </c>
      <c r="AZ30" s="197"/>
      <c r="BA30" s="197"/>
      <c r="BB30" s="198"/>
      <c r="BC30" s="98" t="str">
        <f>IF(VLOOKUP($AC30,'04'!$AC$8:$BH$275,27,FALSE)+VLOOKUP($AC30,'05'!$AC$8:$BP$273,35,FALSE)+VLOOKUP($AC30,'06'!$AC$8:$BH$274,27,FALSE)=0,"",VLOOKUP($AC30,'04'!$AC$8:$BH$275,27,FALSE)+VLOOKUP($AC30,'05'!$AC$8:$BP$273,35,FALSE)+VLOOKUP($AC30,'06'!$AC$8:$BH$274,27,FALSE))</f>
        <v/>
      </c>
      <c r="BD30" s="99"/>
      <c r="BE30" s="99"/>
      <c r="BF30" s="100"/>
      <c r="BG30" s="89" t="str">
        <f t="shared" si="0"/>
        <v>n.é.</v>
      </c>
      <c r="BH30" s="90"/>
    </row>
    <row r="31" spans="1:60" ht="20.100000000000001" customHeight="1">
      <c r="A31" s="91" t="s">
        <v>182</v>
      </c>
      <c r="B31" s="92"/>
      <c r="C31" s="93" t="s">
        <v>284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/>
      <c r="AC31" s="96" t="s">
        <v>285</v>
      </c>
      <c r="AD31" s="97"/>
      <c r="AE31" s="98" t="str">
        <f>IF(VLOOKUP(AC31,'04'!$AC$8:$BH$275,3,FALSE)+VLOOKUP(AC31,'05'!$AC$8:$BP$273,3,FALSE)+VLOOKUP(AC31,'06'!$AC$8:$BH$274,3,FALSE)=0,"",VLOOKUP(AC31,'04'!$AC$8:$BH$275,3,FALSE)+VLOOKUP(AC31,'05'!$AC$8:$BP$273,3,FALSE)+VLOOKUP(AC31,'06'!$AC$8:$BH$274,3,FALSE))</f>
        <v/>
      </c>
      <c r="AF31" s="99"/>
      <c r="AG31" s="99"/>
      <c r="AH31" s="100"/>
      <c r="AI31" s="98" t="str">
        <f>IF(VLOOKUP(AC31,'04'!$AC$8:$BH$275,7,FALSE)+VLOOKUP(AC31,'05'!$AC$8:$BP$273,15,FALSE)+VLOOKUP(AC31,'06'!$AC$8:$BH$274,7,FALSE)=0,"",VLOOKUP(AC31,'04'!$AC$8:$BH$275,7,FALSE)+VLOOKUP(AC31,'05'!$AC$8:$BP$273,15,FALSE)+VLOOKUP(AC31,'06'!$AC$8:$BH$274,7,FALSE))</f>
        <v/>
      </c>
      <c r="AJ31" s="99"/>
      <c r="AK31" s="99"/>
      <c r="AL31" s="100"/>
      <c r="AM31" s="98" t="str">
        <f>IF(VLOOKUP($AC31,'04'!$AC$8:$BH$275,11,FALSE)+VLOOKUP($AC31,'05'!$AC$8:$BP$273,19,FALSE)+VLOOKUP($AC31,'06'!$AC$8:$BH$274,11,FALSE)=0,"",VLOOKUP($AC31,'04'!$AC$8:$BH$275,11,FALSE)+VLOOKUP($AC31,'05'!$AC$8:$BP$273,19,FALSE)+VLOOKUP($AC31,'06'!$AC$8:$BH$274,11,FALSE))</f>
        <v/>
      </c>
      <c r="AN31" s="99"/>
      <c r="AO31" s="99"/>
      <c r="AP31" s="100"/>
      <c r="AQ31" s="196" t="s">
        <v>703</v>
      </c>
      <c r="AR31" s="197"/>
      <c r="AS31" s="197"/>
      <c r="AT31" s="198"/>
      <c r="AU31" s="98"/>
      <c r="AV31" s="99"/>
      <c r="AW31" s="99"/>
      <c r="AX31" s="100"/>
      <c r="AY31" s="196" t="s">
        <v>703</v>
      </c>
      <c r="AZ31" s="197"/>
      <c r="BA31" s="197"/>
      <c r="BB31" s="198"/>
      <c r="BC31" s="98" t="str">
        <f>IF(VLOOKUP($AC31,'04'!$AC$8:$BH$275,27,FALSE)+VLOOKUP($AC31,'05'!$AC$8:$BP$273,35,FALSE)+VLOOKUP($AC31,'06'!$AC$8:$BH$274,27,FALSE)=0,"",VLOOKUP($AC31,'04'!$AC$8:$BH$275,27,FALSE)+VLOOKUP($AC31,'05'!$AC$8:$BP$273,35,FALSE)+VLOOKUP($AC31,'06'!$AC$8:$BH$274,27,FALSE))</f>
        <v/>
      </c>
      <c r="BD31" s="99"/>
      <c r="BE31" s="99"/>
      <c r="BF31" s="100"/>
      <c r="BG31" s="89" t="str">
        <f t="shared" si="0"/>
        <v>n.é.</v>
      </c>
      <c r="BH31" s="90"/>
    </row>
    <row r="32" spans="1:60" ht="20.100000000000001" customHeight="1">
      <c r="A32" s="91" t="s">
        <v>183</v>
      </c>
      <c r="B32" s="92"/>
      <c r="C32" s="93" t="s">
        <v>286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/>
      <c r="AC32" s="96" t="s">
        <v>287</v>
      </c>
      <c r="AD32" s="97"/>
      <c r="AE32" s="98">
        <f>IF(VLOOKUP(AC32,'04'!$AC$8:$BH$275,3,FALSE)+VLOOKUP(AC32,'05'!$AC$8:$BP$273,3,FALSE)+VLOOKUP(AC32,'06'!$AC$8:$BH$274,3,FALSE)=0,"",VLOOKUP(AC32,'04'!$AC$8:$BH$275,3,FALSE)+VLOOKUP(AC32,'05'!$AC$8:$BP$273,3,FALSE)+VLOOKUP(AC32,'06'!$AC$8:$BH$274,3,FALSE))</f>
        <v>3200</v>
      </c>
      <c r="AF32" s="99"/>
      <c r="AG32" s="99"/>
      <c r="AH32" s="100"/>
      <c r="AI32" s="98">
        <f>IF(VLOOKUP(AC32,'04'!$AC$8:$BH$275,7,FALSE)+VLOOKUP(AC32,'05'!$AC$8:$BP$273,15,FALSE)+VLOOKUP(AC32,'06'!$AC$8:$BH$274,7,FALSE)=0,"",VLOOKUP(AC32,'04'!$AC$8:$BH$275,7,FALSE)+VLOOKUP(AC32,'05'!$AC$8:$BP$273,15,FALSE)+VLOOKUP(AC32,'06'!$AC$8:$BH$274,7,FALSE))</f>
        <v>3200</v>
      </c>
      <c r="AJ32" s="99"/>
      <c r="AK32" s="99"/>
      <c r="AL32" s="100"/>
      <c r="AM32" s="98">
        <f>IF(VLOOKUP($AC32,'04'!$AC$8:$BH$275,11,FALSE)+VLOOKUP($AC32,'05'!$AC$8:$BP$273,19,FALSE)+VLOOKUP($AC32,'06'!$AC$8:$BH$274,11,FALSE)=0,"",VLOOKUP($AC32,'04'!$AC$8:$BH$275,11,FALSE)+VLOOKUP($AC32,'05'!$AC$8:$BP$273,19,FALSE)+VLOOKUP($AC32,'06'!$AC$8:$BH$274,11,FALSE))</f>
        <v>1954</v>
      </c>
      <c r="AN32" s="99"/>
      <c r="AO32" s="99"/>
      <c r="AP32" s="100"/>
      <c r="AQ32" s="196" t="s">
        <v>703</v>
      </c>
      <c r="AR32" s="197"/>
      <c r="AS32" s="197"/>
      <c r="AT32" s="198"/>
      <c r="AU32" s="98"/>
      <c r="AV32" s="99"/>
      <c r="AW32" s="99"/>
      <c r="AX32" s="100"/>
      <c r="AY32" s="196" t="s">
        <v>703</v>
      </c>
      <c r="AZ32" s="197"/>
      <c r="BA32" s="197"/>
      <c r="BB32" s="198"/>
      <c r="BC32" s="98">
        <f>IF(VLOOKUP($AC32,'04'!$AC$8:$BH$275,27,FALSE)+VLOOKUP($AC32,'05'!$AC$8:$BP$273,35,FALSE)+VLOOKUP($AC32,'06'!$AC$8:$BH$274,27,FALSE)=0,"",VLOOKUP($AC32,'04'!$AC$8:$BH$275,27,FALSE)+VLOOKUP($AC32,'05'!$AC$8:$BP$273,35,FALSE)+VLOOKUP($AC32,'06'!$AC$8:$BH$274,27,FALSE))</f>
        <v>1954</v>
      </c>
      <c r="BD32" s="99"/>
      <c r="BE32" s="99"/>
      <c r="BF32" s="100"/>
      <c r="BG32" s="89">
        <f t="shared" si="0"/>
        <v>0.61062499999999997</v>
      </c>
      <c r="BH32" s="90"/>
    </row>
    <row r="33" spans="1:60" ht="20.100000000000001" customHeight="1">
      <c r="A33" s="91" t="s">
        <v>184</v>
      </c>
      <c r="B33" s="92"/>
      <c r="C33" s="93" t="s">
        <v>288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5"/>
      <c r="AC33" s="96" t="s">
        <v>289</v>
      </c>
      <c r="AD33" s="97"/>
      <c r="AE33" s="98">
        <f>IF(VLOOKUP(AC33,'04'!$AC$8:$BH$275,3,FALSE)+VLOOKUP(AC33,'05'!$AC$8:$BP$273,3,FALSE)+VLOOKUP(AC33,'06'!$AC$8:$BH$274,3,FALSE)=0,"",VLOOKUP(AC33,'04'!$AC$8:$BH$275,3,FALSE)+VLOOKUP(AC33,'05'!$AC$8:$BP$273,3,FALSE)+VLOOKUP(AC33,'06'!$AC$8:$BH$274,3,FALSE))</f>
        <v>75000</v>
      </c>
      <c r="AF33" s="99"/>
      <c r="AG33" s="99"/>
      <c r="AH33" s="100"/>
      <c r="AI33" s="98">
        <f>IF(VLOOKUP(AC33,'04'!$AC$8:$BH$275,7,FALSE)+VLOOKUP(AC33,'05'!$AC$8:$BP$273,15,FALSE)+VLOOKUP(AC33,'06'!$AC$8:$BH$274,7,FALSE)=0,"",VLOOKUP(AC33,'04'!$AC$8:$BH$275,7,FALSE)+VLOOKUP(AC33,'05'!$AC$8:$BP$273,15,FALSE)+VLOOKUP(AC33,'06'!$AC$8:$BH$274,7,FALSE))</f>
        <v>75000</v>
      </c>
      <c r="AJ33" s="99"/>
      <c r="AK33" s="99"/>
      <c r="AL33" s="100"/>
      <c r="AM33" s="98">
        <f>IF(VLOOKUP($AC33,'04'!$AC$8:$BH$275,11,FALSE)+VLOOKUP($AC33,'05'!$AC$8:$BP$273,19,FALSE)+VLOOKUP($AC33,'06'!$AC$8:$BH$274,11,FALSE)=0,"",VLOOKUP($AC33,'04'!$AC$8:$BH$275,11,FALSE)+VLOOKUP($AC33,'05'!$AC$8:$BP$273,19,FALSE)+VLOOKUP($AC33,'06'!$AC$8:$BH$274,11,FALSE))</f>
        <v>39914</v>
      </c>
      <c r="AN33" s="99"/>
      <c r="AO33" s="99"/>
      <c r="AP33" s="100"/>
      <c r="AQ33" s="196" t="s">
        <v>703</v>
      </c>
      <c r="AR33" s="197"/>
      <c r="AS33" s="197"/>
      <c r="AT33" s="198"/>
      <c r="AU33" s="98"/>
      <c r="AV33" s="99"/>
      <c r="AW33" s="99"/>
      <c r="AX33" s="100"/>
      <c r="AY33" s="196" t="s">
        <v>703</v>
      </c>
      <c r="AZ33" s="197"/>
      <c r="BA33" s="197"/>
      <c r="BB33" s="198"/>
      <c r="BC33" s="98">
        <f>IF(VLOOKUP($AC33,'04'!$AC$8:$BH$275,27,FALSE)+VLOOKUP($AC33,'05'!$AC$8:$BP$273,35,FALSE)+VLOOKUP($AC33,'06'!$AC$8:$BH$274,27,FALSE)=0,"",VLOOKUP($AC33,'04'!$AC$8:$BH$275,27,FALSE)+VLOOKUP($AC33,'05'!$AC$8:$BP$273,35,FALSE)+VLOOKUP($AC33,'06'!$AC$8:$BH$274,27,FALSE))</f>
        <v>39914</v>
      </c>
      <c r="BD33" s="99"/>
      <c r="BE33" s="99"/>
      <c r="BF33" s="100"/>
      <c r="BG33" s="89">
        <f t="shared" si="0"/>
        <v>0.5321866666666667</v>
      </c>
      <c r="BH33" s="90"/>
    </row>
    <row r="34" spans="1:60" ht="20.100000000000001" customHeight="1">
      <c r="A34" s="91" t="s">
        <v>185</v>
      </c>
      <c r="B34" s="92"/>
      <c r="C34" s="93" t="s">
        <v>290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/>
      <c r="AC34" s="96" t="s">
        <v>291</v>
      </c>
      <c r="AD34" s="97"/>
      <c r="AE34" s="98" t="str">
        <f>IF(VLOOKUP(AC34,'04'!$AC$8:$BH$275,3,FALSE)+VLOOKUP(AC34,'05'!$AC$8:$BP$273,3,FALSE)+VLOOKUP(AC34,'06'!$AC$8:$BH$274,3,FALSE)=0,"",VLOOKUP(AC34,'04'!$AC$8:$BH$275,3,FALSE)+VLOOKUP(AC34,'05'!$AC$8:$BP$273,3,FALSE)+VLOOKUP(AC34,'06'!$AC$8:$BH$274,3,FALSE))</f>
        <v/>
      </c>
      <c r="AF34" s="99"/>
      <c r="AG34" s="99"/>
      <c r="AH34" s="100"/>
      <c r="AI34" s="98" t="str">
        <f>IF(VLOOKUP(AC34,'04'!$AC$8:$BH$275,7,FALSE)+VLOOKUP(AC34,'05'!$AC$8:$BP$273,15,FALSE)+VLOOKUP(AC34,'06'!$AC$8:$BH$274,7,FALSE)=0,"",VLOOKUP(AC34,'04'!$AC$8:$BH$275,7,FALSE)+VLOOKUP(AC34,'05'!$AC$8:$BP$273,15,FALSE)+VLOOKUP(AC34,'06'!$AC$8:$BH$274,7,FALSE))</f>
        <v/>
      </c>
      <c r="AJ34" s="99"/>
      <c r="AK34" s="99"/>
      <c r="AL34" s="100"/>
      <c r="AM34" s="98" t="str">
        <f>IF(VLOOKUP($AC34,'04'!$AC$8:$BH$275,11,FALSE)+VLOOKUP($AC34,'05'!$AC$8:$BP$273,19,FALSE)+VLOOKUP($AC34,'06'!$AC$8:$BH$274,11,FALSE)=0,"",VLOOKUP($AC34,'04'!$AC$8:$BH$275,11,FALSE)+VLOOKUP($AC34,'05'!$AC$8:$BP$273,19,FALSE)+VLOOKUP($AC34,'06'!$AC$8:$BH$274,11,FALSE))</f>
        <v/>
      </c>
      <c r="AN34" s="99"/>
      <c r="AO34" s="99"/>
      <c r="AP34" s="100"/>
      <c r="AQ34" s="196" t="s">
        <v>703</v>
      </c>
      <c r="AR34" s="197"/>
      <c r="AS34" s="197"/>
      <c r="AT34" s="198"/>
      <c r="AU34" s="98"/>
      <c r="AV34" s="99"/>
      <c r="AW34" s="99"/>
      <c r="AX34" s="100"/>
      <c r="AY34" s="196" t="s">
        <v>703</v>
      </c>
      <c r="AZ34" s="197"/>
      <c r="BA34" s="197"/>
      <c r="BB34" s="198"/>
      <c r="BC34" s="98" t="str">
        <f>IF(VLOOKUP($AC34,'04'!$AC$8:$BH$275,27,FALSE)+VLOOKUP($AC34,'05'!$AC$8:$BP$273,35,FALSE)+VLOOKUP($AC34,'06'!$AC$8:$BH$274,27,FALSE)=0,"",VLOOKUP($AC34,'04'!$AC$8:$BH$275,27,FALSE)+VLOOKUP($AC34,'05'!$AC$8:$BP$273,35,FALSE)+VLOOKUP($AC34,'06'!$AC$8:$BH$274,27,FALSE))</f>
        <v/>
      </c>
      <c r="BD34" s="99"/>
      <c r="BE34" s="99"/>
      <c r="BF34" s="100"/>
      <c r="BG34" s="89" t="str">
        <f t="shared" si="0"/>
        <v>n.é.</v>
      </c>
      <c r="BH34" s="90"/>
    </row>
    <row r="35" spans="1:60" ht="20.100000000000001" customHeight="1">
      <c r="A35" s="91" t="s">
        <v>186</v>
      </c>
      <c r="B35" s="92"/>
      <c r="C35" s="93" t="s">
        <v>292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96" t="s">
        <v>293</v>
      </c>
      <c r="AD35" s="97"/>
      <c r="AE35" s="98" t="str">
        <f>IF(VLOOKUP(AC35,'04'!$AC$8:$BH$275,3,FALSE)+VLOOKUP(AC35,'05'!$AC$8:$BP$273,3,FALSE)+VLOOKUP(AC35,'06'!$AC$8:$BH$274,3,FALSE)=0,"",VLOOKUP(AC35,'04'!$AC$8:$BH$275,3,FALSE)+VLOOKUP(AC35,'05'!$AC$8:$BP$273,3,FALSE)+VLOOKUP(AC35,'06'!$AC$8:$BH$274,3,FALSE))</f>
        <v/>
      </c>
      <c r="AF35" s="99"/>
      <c r="AG35" s="99"/>
      <c r="AH35" s="100"/>
      <c r="AI35" s="98" t="str">
        <f>IF(VLOOKUP(AC35,'04'!$AC$8:$BH$275,7,FALSE)+VLOOKUP(AC35,'05'!$AC$8:$BP$273,15,FALSE)+VLOOKUP(AC35,'06'!$AC$8:$BH$274,7,FALSE)=0,"",VLOOKUP(AC35,'04'!$AC$8:$BH$275,7,FALSE)+VLOOKUP(AC35,'05'!$AC$8:$BP$273,15,FALSE)+VLOOKUP(AC35,'06'!$AC$8:$BH$274,7,FALSE))</f>
        <v/>
      </c>
      <c r="AJ35" s="99"/>
      <c r="AK35" s="99"/>
      <c r="AL35" s="100"/>
      <c r="AM35" s="98" t="str">
        <f>IF(VLOOKUP($AC35,'04'!$AC$8:$BH$275,11,FALSE)+VLOOKUP($AC35,'05'!$AC$8:$BP$273,19,FALSE)+VLOOKUP($AC35,'06'!$AC$8:$BH$274,11,FALSE)=0,"",VLOOKUP($AC35,'04'!$AC$8:$BH$275,11,FALSE)+VLOOKUP($AC35,'05'!$AC$8:$BP$273,19,FALSE)+VLOOKUP($AC35,'06'!$AC$8:$BH$274,11,FALSE))</f>
        <v/>
      </c>
      <c r="AN35" s="99"/>
      <c r="AO35" s="99"/>
      <c r="AP35" s="100"/>
      <c r="AQ35" s="196" t="s">
        <v>703</v>
      </c>
      <c r="AR35" s="197"/>
      <c r="AS35" s="197"/>
      <c r="AT35" s="198"/>
      <c r="AU35" s="98"/>
      <c r="AV35" s="99"/>
      <c r="AW35" s="99"/>
      <c r="AX35" s="100"/>
      <c r="AY35" s="196" t="s">
        <v>703</v>
      </c>
      <c r="AZ35" s="197"/>
      <c r="BA35" s="197"/>
      <c r="BB35" s="198"/>
      <c r="BC35" s="98" t="str">
        <f>IF(VLOOKUP($AC35,'04'!$AC$8:$BH$275,27,FALSE)+VLOOKUP($AC35,'05'!$AC$8:$BP$273,35,FALSE)+VLOOKUP($AC35,'06'!$AC$8:$BH$274,27,FALSE)=0,"",VLOOKUP($AC35,'04'!$AC$8:$BH$275,27,FALSE)+VLOOKUP($AC35,'05'!$AC$8:$BP$273,35,FALSE)+VLOOKUP($AC35,'06'!$AC$8:$BH$274,27,FALSE))</f>
        <v/>
      </c>
      <c r="BD35" s="99"/>
      <c r="BE35" s="99"/>
      <c r="BF35" s="100"/>
      <c r="BG35" s="89" t="str">
        <f t="shared" si="0"/>
        <v>n.é.</v>
      </c>
      <c r="BH35" s="90"/>
    </row>
    <row r="36" spans="1:60" ht="20.100000000000001" customHeight="1">
      <c r="A36" s="91" t="s">
        <v>187</v>
      </c>
      <c r="B36" s="92"/>
      <c r="C36" s="93" t="s">
        <v>294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  <c r="AC36" s="96" t="s">
        <v>295</v>
      </c>
      <c r="AD36" s="97"/>
      <c r="AE36" s="98">
        <f>IF(VLOOKUP(AC36,'04'!$AC$8:$BH$275,3,FALSE)+VLOOKUP(AC36,'05'!$AC$8:$BP$273,3,FALSE)+VLOOKUP(AC36,'06'!$AC$8:$BH$274,3,FALSE)=0,"",VLOOKUP(AC36,'04'!$AC$8:$BH$275,3,FALSE)+VLOOKUP(AC36,'05'!$AC$8:$BP$273,3,FALSE)+VLOOKUP(AC36,'06'!$AC$8:$BH$274,3,FALSE))</f>
        <v>6000</v>
      </c>
      <c r="AF36" s="99"/>
      <c r="AG36" s="99"/>
      <c r="AH36" s="100"/>
      <c r="AI36" s="98">
        <f>IF(VLOOKUP(AC36,'04'!$AC$8:$BH$275,7,FALSE)+VLOOKUP(AC36,'05'!$AC$8:$BP$273,15,FALSE)+VLOOKUP(AC36,'06'!$AC$8:$BH$274,7,FALSE)=0,"",VLOOKUP(AC36,'04'!$AC$8:$BH$275,7,FALSE)+VLOOKUP(AC36,'05'!$AC$8:$BP$273,15,FALSE)+VLOOKUP(AC36,'06'!$AC$8:$BH$274,7,FALSE))</f>
        <v>6000</v>
      </c>
      <c r="AJ36" s="99"/>
      <c r="AK36" s="99"/>
      <c r="AL36" s="100"/>
      <c r="AM36" s="98">
        <f>IF(VLOOKUP($AC36,'04'!$AC$8:$BH$275,11,FALSE)+VLOOKUP($AC36,'05'!$AC$8:$BP$273,19,FALSE)+VLOOKUP($AC36,'06'!$AC$8:$BH$274,11,FALSE)=0,"",VLOOKUP($AC36,'04'!$AC$8:$BH$275,11,FALSE)+VLOOKUP($AC36,'05'!$AC$8:$BP$273,19,FALSE)+VLOOKUP($AC36,'06'!$AC$8:$BH$274,11,FALSE))</f>
        <v>3071</v>
      </c>
      <c r="AN36" s="99"/>
      <c r="AO36" s="99"/>
      <c r="AP36" s="100"/>
      <c r="AQ36" s="196" t="s">
        <v>703</v>
      </c>
      <c r="AR36" s="197"/>
      <c r="AS36" s="197"/>
      <c r="AT36" s="198"/>
      <c r="AU36" s="98"/>
      <c r="AV36" s="99"/>
      <c r="AW36" s="99"/>
      <c r="AX36" s="100"/>
      <c r="AY36" s="196" t="s">
        <v>703</v>
      </c>
      <c r="AZ36" s="197"/>
      <c r="BA36" s="197"/>
      <c r="BB36" s="198"/>
      <c r="BC36" s="98">
        <f>IF(VLOOKUP($AC36,'04'!$AC$8:$BH$275,27,FALSE)+VLOOKUP($AC36,'05'!$AC$8:$BP$273,35,FALSE)+VLOOKUP($AC36,'06'!$AC$8:$BH$274,27,FALSE)=0,"",VLOOKUP($AC36,'04'!$AC$8:$BH$275,27,FALSE)+VLOOKUP($AC36,'05'!$AC$8:$BP$273,35,FALSE)+VLOOKUP($AC36,'06'!$AC$8:$BH$274,27,FALSE))</f>
        <v>3071</v>
      </c>
      <c r="BD36" s="99"/>
      <c r="BE36" s="99"/>
      <c r="BF36" s="100"/>
      <c r="BG36" s="89">
        <f t="shared" si="0"/>
        <v>0.51183333333333336</v>
      </c>
      <c r="BH36" s="90"/>
    </row>
    <row r="37" spans="1:60" ht="20.100000000000001" customHeight="1">
      <c r="A37" s="91" t="s">
        <v>188</v>
      </c>
      <c r="B37" s="92"/>
      <c r="C37" s="93" t="s">
        <v>296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  <c r="AC37" s="96" t="s">
        <v>297</v>
      </c>
      <c r="AD37" s="97"/>
      <c r="AE37" s="98">
        <f>IF(VLOOKUP(AC37,'04'!$AC$8:$BH$275,3,FALSE)+VLOOKUP(AC37,'05'!$AC$8:$BP$273,3,FALSE)+VLOOKUP(AC37,'06'!$AC$8:$BH$274,3,FALSE)=0,"",VLOOKUP(AC37,'04'!$AC$8:$BH$275,3,FALSE)+VLOOKUP(AC37,'05'!$AC$8:$BP$273,3,FALSE)+VLOOKUP(AC37,'06'!$AC$8:$BH$274,3,FALSE))</f>
        <v>700</v>
      </c>
      <c r="AF37" s="99"/>
      <c r="AG37" s="99"/>
      <c r="AH37" s="100"/>
      <c r="AI37" s="98">
        <f>IF(VLOOKUP(AC37,'04'!$AC$8:$BH$275,7,FALSE)+VLOOKUP(AC37,'05'!$AC$8:$BP$273,15,FALSE)+VLOOKUP(AC37,'06'!$AC$8:$BH$274,7,FALSE)=0,"",VLOOKUP(AC37,'04'!$AC$8:$BH$275,7,FALSE)+VLOOKUP(AC37,'05'!$AC$8:$BP$273,15,FALSE)+VLOOKUP(AC37,'06'!$AC$8:$BH$274,7,FALSE))</f>
        <v>700</v>
      </c>
      <c r="AJ37" s="99"/>
      <c r="AK37" s="99"/>
      <c r="AL37" s="100"/>
      <c r="AM37" s="98">
        <f>IF(VLOOKUP($AC37,'04'!$AC$8:$BH$275,11,FALSE)+VLOOKUP($AC37,'05'!$AC$8:$BP$273,19,FALSE)+VLOOKUP($AC37,'06'!$AC$8:$BH$274,11,FALSE)=0,"",VLOOKUP($AC37,'04'!$AC$8:$BH$275,11,FALSE)+VLOOKUP($AC37,'05'!$AC$8:$BP$273,19,FALSE)+VLOOKUP($AC37,'06'!$AC$8:$BH$274,11,FALSE))</f>
        <v>234</v>
      </c>
      <c r="AN37" s="99"/>
      <c r="AO37" s="99"/>
      <c r="AP37" s="100"/>
      <c r="AQ37" s="196" t="s">
        <v>703</v>
      </c>
      <c r="AR37" s="197"/>
      <c r="AS37" s="197"/>
      <c r="AT37" s="198"/>
      <c r="AU37" s="98"/>
      <c r="AV37" s="99"/>
      <c r="AW37" s="99"/>
      <c r="AX37" s="100"/>
      <c r="AY37" s="196" t="s">
        <v>703</v>
      </c>
      <c r="AZ37" s="197"/>
      <c r="BA37" s="197"/>
      <c r="BB37" s="198"/>
      <c r="BC37" s="98">
        <f>IF(VLOOKUP($AC37,'04'!$AC$8:$BH$275,27,FALSE)+VLOOKUP($AC37,'05'!$AC$8:$BP$273,35,FALSE)+VLOOKUP($AC37,'06'!$AC$8:$BH$274,27,FALSE)=0,"",VLOOKUP($AC37,'04'!$AC$8:$BH$275,27,FALSE)+VLOOKUP($AC37,'05'!$AC$8:$BP$273,35,FALSE)+VLOOKUP($AC37,'06'!$AC$8:$BH$274,27,FALSE))</f>
        <v>234</v>
      </c>
      <c r="BD37" s="99"/>
      <c r="BE37" s="99"/>
      <c r="BF37" s="100"/>
      <c r="BG37" s="89">
        <f t="shared" si="0"/>
        <v>0.3342857142857143</v>
      </c>
      <c r="BH37" s="90"/>
    </row>
    <row r="38" spans="1:60" s="3" customFormat="1" ht="20.100000000000001" customHeight="1">
      <c r="A38" s="111" t="s">
        <v>189</v>
      </c>
      <c r="B38" s="112"/>
      <c r="C38" s="113" t="s">
        <v>298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5"/>
      <c r="AC38" s="116" t="s">
        <v>299</v>
      </c>
      <c r="AD38" s="117"/>
      <c r="AE38" s="118">
        <f>SUM(AE33:AH37)</f>
        <v>81700</v>
      </c>
      <c r="AF38" s="119"/>
      <c r="AG38" s="119"/>
      <c r="AH38" s="120"/>
      <c r="AI38" s="118">
        <f t="shared" ref="AI38" si="17">SUM(AI33:AL37)</f>
        <v>81700</v>
      </c>
      <c r="AJ38" s="119"/>
      <c r="AK38" s="119"/>
      <c r="AL38" s="120"/>
      <c r="AM38" s="118">
        <f t="shared" ref="AM38" si="18">SUM(AM33:AP37)</f>
        <v>43219</v>
      </c>
      <c r="AN38" s="119"/>
      <c r="AO38" s="119"/>
      <c r="AP38" s="120"/>
      <c r="AQ38" s="223" t="s">
        <v>703</v>
      </c>
      <c r="AR38" s="224"/>
      <c r="AS38" s="224"/>
      <c r="AT38" s="225"/>
      <c r="AU38" s="118">
        <f t="shared" ref="AU38" si="19">SUM(AU33:AX37)</f>
        <v>0</v>
      </c>
      <c r="AV38" s="119"/>
      <c r="AW38" s="119"/>
      <c r="AX38" s="120"/>
      <c r="AY38" s="223" t="s">
        <v>703</v>
      </c>
      <c r="AZ38" s="224"/>
      <c r="BA38" s="224"/>
      <c r="BB38" s="225"/>
      <c r="BC38" s="118">
        <f t="shared" ref="BC38" si="20">SUM(BC33:BF37)</f>
        <v>43219</v>
      </c>
      <c r="BD38" s="119"/>
      <c r="BE38" s="119"/>
      <c r="BF38" s="120"/>
      <c r="BG38" s="121">
        <f t="shared" si="0"/>
        <v>0.5289963280293758</v>
      </c>
      <c r="BH38" s="122"/>
    </row>
    <row r="39" spans="1:60" ht="20.100000000000001" customHeight="1">
      <c r="A39" s="91" t="s">
        <v>190</v>
      </c>
      <c r="B39" s="92"/>
      <c r="C39" s="93" t="s">
        <v>300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/>
      <c r="AC39" s="96" t="s">
        <v>301</v>
      </c>
      <c r="AD39" s="97"/>
      <c r="AE39" s="98">
        <f>IF(VLOOKUP(AC39,'04'!$AC$8:$BH$275,3,FALSE)+VLOOKUP(AC39,'05'!$AC$8:$BP$273,3,FALSE)+VLOOKUP(AC39,'06'!$AC$8:$BH$274,3,FALSE)=0,"",VLOOKUP(AC39,'04'!$AC$8:$BH$275,3,FALSE)+VLOOKUP(AC39,'05'!$AC$8:$BP$273,3,FALSE)+VLOOKUP(AC39,'06'!$AC$8:$BH$274,3,FALSE))</f>
        <v>235</v>
      </c>
      <c r="AF39" s="99"/>
      <c r="AG39" s="99"/>
      <c r="AH39" s="100"/>
      <c r="AI39" s="98">
        <f>IF(VLOOKUP(AC39,'04'!$AC$8:$BH$275,7,FALSE)+VLOOKUP(AC39,'05'!$AC$8:$BP$273,15,FALSE)+VLOOKUP(AC39,'06'!$AC$8:$BH$274,7,FALSE)=0,"",VLOOKUP(AC39,'04'!$AC$8:$BH$275,7,FALSE)+VLOOKUP(AC39,'05'!$AC$8:$BP$273,15,FALSE)+VLOOKUP(AC39,'06'!$AC$8:$BH$274,7,FALSE))</f>
        <v>238</v>
      </c>
      <c r="AJ39" s="99"/>
      <c r="AK39" s="99"/>
      <c r="AL39" s="100"/>
      <c r="AM39" s="98">
        <f>IF(VLOOKUP($AC39,'04'!$AC$8:$BH$275,11,FALSE)+VLOOKUP($AC39,'05'!$AC$8:$BP$273,19,FALSE)+VLOOKUP($AC39,'06'!$AC$8:$BH$274,11,FALSE)=0,"",VLOOKUP($AC39,'04'!$AC$8:$BH$275,11,FALSE)+VLOOKUP($AC39,'05'!$AC$8:$BP$273,19,FALSE)+VLOOKUP($AC39,'06'!$AC$8:$BH$274,11,FALSE))</f>
        <v>37</v>
      </c>
      <c r="AN39" s="99"/>
      <c r="AO39" s="99"/>
      <c r="AP39" s="100"/>
      <c r="AQ39" s="196" t="s">
        <v>703</v>
      </c>
      <c r="AR39" s="197"/>
      <c r="AS39" s="197"/>
      <c r="AT39" s="198"/>
      <c r="AU39" s="98"/>
      <c r="AV39" s="99"/>
      <c r="AW39" s="99"/>
      <c r="AX39" s="100"/>
      <c r="AY39" s="196" t="s">
        <v>703</v>
      </c>
      <c r="AZ39" s="197"/>
      <c r="BA39" s="197"/>
      <c r="BB39" s="198"/>
      <c r="BC39" s="98">
        <f>IF(VLOOKUP($AC39,'04'!$AC$8:$BH$275,27,FALSE)+VLOOKUP($AC39,'05'!$AC$8:$BP$273,35,FALSE)+VLOOKUP($AC39,'06'!$AC$8:$BH$274,27,FALSE)=0,"",VLOOKUP($AC39,'04'!$AC$8:$BH$275,27,FALSE)+VLOOKUP($AC39,'05'!$AC$8:$BP$273,35,FALSE)+VLOOKUP($AC39,'06'!$AC$8:$BH$274,27,FALSE))</f>
        <v>37</v>
      </c>
      <c r="BD39" s="99"/>
      <c r="BE39" s="99"/>
      <c r="BF39" s="100"/>
      <c r="BG39" s="89">
        <f t="shared" si="0"/>
        <v>0.15546218487394958</v>
      </c>
      <c r="BH39" s="90"/>
    </row>
    <row r="40" spans="1:60" s="3" customFormat="1" ht="20.100000000000001" customHeight="1">
      <c r="A40" s="111" t="s">
        <v>191</v>
      </c>
      <c r="B40" s="112"/>
      <c r="C40" s="113" t="s">
        <v>302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  <c r="AC40" s="116" t="s">
        <v>303</v>
      </c>
      <c r="AD40" s="117"/>
      <c r="AE40" s="118">
        <f>SUM(AE29:AH32)+AE38+AE39</f>
        <v>85135</v>
      </c>
      <c r="AF40" s="119"/>
      <c r="AG40" s="119"/>
      <c r="AH40" s="120"/>
      <c r="AI40" s="118">
        <f t="shared" ref="AI40" si="21">SUM(AI29:AL32)+AI38+AI39</f>
        <v>85138</v>
      </c>
      <c r="AJ40" s="119"/>
      <c r="AK40" s="119"/>
      <c r="AL40" s="120"/>
      <c r="AM40" s="118">
        <f t="shared" ref="AM40" si="22">SUM(AM29:AP32)+AM38+AM39</f>
        <v>45210</v>
      </c>
      <c r="AN40" s="119"/>
      <c r="AO40" s="119"/>
      <c r="AP40" s="120"/>
      <c r="AQ40" s="223" t="s">
        <v>703</v>
      </c>
      <c r="AR40" s="224"/>
      <c r="AS40" s="224"/>
      <c r="AT40" s="225"/>
      <c r="AU40" s="118">
        <f t="shared" ref="AU40" si="23">SUM(AU29:AX32)+AU38+AU39</f>
        <v>0</v>
      </c>
      <c r="AV40" s="119"/>
      <c r="AW40" s="119"/>
      <c r="AX40" s="120"/>
      <c r="AY40" s="223" t="s">
        <v>703</v>
      </c>
      <c r="AZ40" s="224"/>
      <c r="BA40" s="224"/>
      <c r="BB40" s="225"/>
      <c r="BC40" s="118">
        <f t="shared" ref="BC40" si="24">SUM(BC29:BF32)+BC38+BC39</f>
        <v>45210</v>
      </c>
      <c r="BD40" s="119"/>
      <c r="BE40" s="119"/>
      <c r="BF40" s="120"/>
      <c r="BG40" s="121">
        <f t="shared" si="0"/>
        <v>0.53102022598604615</v>
      </c>
      <c r="BH40" s="122"/>
    </row>
    <row r="41" spans="1:60" ht="20.100000000000001" customHeight="1">
      <c r="A41" s="91" t="s">
        <v>192</v>
      </c>
      <c r="B41" s="92"/>
      <c r="C41" s="123" t="s">
        <v>304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5"/>
      <c r="AC41" s="96" t="s">
        <v>305</v>
      </c>
      <c r="AD41" s="97"/>
      <c r="AE41" s="98" t="str">
        <f>IF(VLOOKUP(AC41,'04'!$AC$8:$BH$275,3,FALSE)+VLOOKUP(AC41,'05'!$AC$8:$BP$273,3,FALSE)+VLOOKUP(AC41,'06'!$AC$8:$BH$274,3,FALSE)=0,"",VLOOKUP(AC41,'04'!$AC$8:$BH$275,3,FALSE)+VLOOKUP(AC41,'05'!$AC$8:$BP$273,3,FALSE)+VLOOKUP(AC41,'06'!$AC$8:$BH$274,3,FALSE))</f>
        <v/>
      </c>
      <c r="AF41" s="99"/>
      <c r="AG41" s="99"/>
      <c r="AH41" s="100"/>
      <c r="AI41" s="98">
        <f>IF(VLOOKUP(AC41,'04'!$AC$8:$BH$275,7,FALSE)+VLOOKUP(AC41,'05'!$AC$8:$BP$273,15,FALSE)+VLOOKUP(AC41,'06'!$AC$8:$BH$274,7,FALSE)=0,"",VLOOKUP(AC41,'04'!$AC$8:$BH$275,7,FALSE)+VLOOKUP(AC41,'05'!$AC$8:$BP$273,15,FALSE)+VLOOKUP(AC41,'06'!$AC$8:$BH$274,7,FALSE))</f>
        <v>20</v>
      </c>
      <c r="AJ41" s="99"/>
      <c r="AK41" s="99"/>
      <c r="AL41" s="100"/>
      <c r="AM41" s="98">
        <f>IF(VLOOKUP($AC41,'04'!$AC$8:$BH$275,11,FALSE)+VLOOKUP($AC41,'05'!$AC$8:$BP$273,19,FALSE)+VLOOKUP($AC41,'06'!$AC$8:$BH$274,11,FALSE)=0,"",VLOOKUP($AC41,'04'!$AC$8:$BH$275,11,FALSE)+VLOOKUP($AC41,'05'!$AC$8:$BP$273,19,FALSE)+VLOOKUP($AC41,'06'!$AC$8:$BH$274,11,FALSE))</f>
        <v>20</v>
      </c>
      <c r="AN41" s="99"/>
      <c r="AO41" s="99"/>
      <c r="AP41" s="100"/>
      <c r="AQ41" s="196" t="s">
        <v>703</v>
      </c>
      <c r="AR41" s="197"/>
      <c r="AS41" s="197"/>
      <c r="AT41" s="198"/>
      <c r="AU41" s="98"/>
      <c r="AV41" s="99"/>
      <c r="AW41" s="99"/>
      <c r="AX41" s="100"/>
      <c r="AY41" s="196" t="s">
        <v>703</v>
      </c>
      <c r="AZ41" s="197"/>
      <c r="BA41" s="197"/>
      <c r="BB41" s="198"/>
      <c r="BC41" s="98">
        <f>IF(VLOOKUP($AC41,'04'!$AC$8:$BH$275,27,FALSE)+VLOOKUP($AC41,'05'!$AC$8:$BP$273,35,FALSE)+VLOOKUP($AC41,'06'!$AC$8:$BH$274,27,FALSE)=0,"",VLOOKUP($AC41,'04'!$AC$8:$BH$275,27,FALSE)+VLOOKUP($AC41,'05'!$AC$8:$BP$273,35,FALSE)+VLOOKUP($AC41,'06'!$AC$8:$BH$274,27,FALSE))</f>
        <v>20</v>
      </c>
      <c r="BD41" s="99"/>
      <c r="BE41" s="99"/>
      <c r="BF41" s="100"/>
      <c r="BG41" s="89">
        <f t="shared" si="0"/>
        <v>1</v>
      </c>
      <c r="BH41" s="90"/>
    </row>
    <row r="42" spans="1:60" ht="20.100000000000001" customHeight="1">
      <c r="A42" s="91" t="s">
        <v>193</v>
      </c>
      <c r="B42" s="92"/>
      <c r="C42" s="123" t="s">
        <v>306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96" t="s">
        <v>307</v>
      </c>
      <c r="AD42" s="97"/>
      <c r="AE42" s="98">
        <f>IF(VLOOKUP(AC42,'04'!$AC$8:$BH$275,3,FALSE)+VLOOKUP(AC42,'05'!$AC$8:$BP$273,3,FALSE)+VLOOKUP(AC42,'06'!$AC$8:$BH$274,3,FALSE)=0,"",VLOOKUP(AC42,'04'!$AC$8:$BH$275,3,FALSE)+VLOOKUP(AC42,'05'!$AC$8:$BP$273,3,FALSE)+VLOOKUP(AC42,'06'!$AC$8:$BH$274,3,FALSE))</f>
        <v>13644</v>
      </c>
      <c r="AF42" s="99"/>
      <c r="AG42" s="99"/>
      <c r="AH42" s="100"/>
      <c r="AI42" s="98">
        <f>IF(VLOOKUP(AC42,'04'!$AC$8:$BH$275,7,FALSE)+VLOOKUP(AC42,'05'!$AC$8:$BP$273,15,FALSE)+VLOOKUP(AC42,'06'!$AC$8:$BH$274,7,FALSE)=0,"",VLOOKUP(AC42,'04'!$AC$8:$BH$275,7,FALSE)+VLOOKUP(AC42,'05'!$AC$8:$BP$273,15,FALSE)+VLOOKUP(AC42,'06'!$AC$8:$BH$274,7,FALSE))</f>
        <v>13644</v>
      </c>
      <c r="AJ42" s="99"/>
      <c r="AK42" s="99"/>
      <c r="AL42" s="100"/>
      <c r="AM42" s="98">
        <f>IF(VLOOKUP($AC42,'04'!$AC$8:$BH$275,11,FALSE)+VLOOKUP($AC42,'05'!$AC$8:$BP$273,19,FALSE)+VLOOKUP($AC42,'06'!$AC$8:$BH$274,11,FALSE)=0,"",VLOOKUP($AC42,'04'!$AC$8:$BH$275,11,FALSE)+VLOOKUP($AC42,'05'!$AC$8:$BP$273,19,FALSE)+VLOOKUP($AC42,'06'!$AC$8:$BH$274,11,FALSE))</f>
        <v>6883</v>
      </c>
      <c r="AN42" s="99"/>
      <c r="AO42" s="99"/>
      <c r="AP42" s="100"/>
      <c r="AQ42" s="196" t="s">
        <v>703</v>
      </c>
      <c r="AR42" s="197"/>
      <c r="AS42" s="197"/>
      <c r="AT42" s="198"/>
      <c r="AU42" s="98"/>
      <c r="AV42" s="99"/>
      <c r="AW42" s="99"/>
      <c r="AX42" s="100"/>
      <c r="AY42" s="196" t="s">
        <v>703</v>
      </c>
      <c r="AZ42" s="197"/>
      <c r="BA42" s="197"/>
      <c r="BB42" s="198"/>
      <c r="BC42" s="98">
        <f>IF(VLOOKUP($AC42,'04'!$AC$8:$BH$275,27,FALSE)+VLOOKUP($AC42,'05'!$AC$8:$BP$273,35,FALSE)+VLOOKUP($AC42,'06'!$AC$8:$BH$274,27,FALSE)=0,"",VLOOKUP($AC42,'04'!$AC$8:$BH$275,27,FALSE)+VLOOKUP($AC42,'05'!$AC$8:$BP$273,35,FALSE)+VLOOKUP($AC42,'06'!$AC$8:$BH$274,27,FALSE))</f>
        <v>6878</v>
      </c>
      <c r="BD42" s="99"/>
      <c r="BE42" s="99"/>
      <c r="BF42" s="100"/>
      <c r="BG42" s="89">
        <f t="shared" si="0"/>
        <v>0.50410436822046323</v>
      </c>
      <c r="BH42" s="90"/>
    </row>
    <row r="43" spans="1:60" ht="20.100000000000001" customHeight="1">
      <c r="A43" s="91" t="s">
        <v>194</v>
      </c>
      <c r="B43" s="92"/>
      <c r="C43" s="123" t="s">
        <v>308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  <c r="AC43" s="96" t="s">
        <v>309</v>
      </c>
      <c r="AD43" s="97"/>
      <c r="AE43" s="98">
        <f>IF(VLOOKUP(AC43,'04'!$AC$8:$BH$275,3,FALSE)+VLOOKUP(AC43,'05'!$AC$8:$BP$273,3,FALSE)+VLOOKUP(AC43,'06'!$AC$8:$BH$274,3,FALSE)=0,"",VLOOKUP(AC43,'04'!$AC$8:$BH$275,3,FALSE)+VLOOKUP(AC43,'05'!$AC$8:$BP$273,3,FALSE)+VLOOKUP(AC43,'06'!$AC$8:$BH$274,3,FALSE))</f>
        <v>400</v>
      </c>
      <c r="AF43" s="99"/>
      <c r="AG43" s="99"/>
      <c r="AH43" s="100"/>
      <c r="AI43" s="98">
        <f>IF(VLOOKUP(AC43,'04'!$AC$8:$BH$275,7,FALSE)+VLOOKUP(AC43,'05'!$AC$8:$BP$273,15,FALSE)+VLOOKUP(AC43,'06'!$AC$8:$BH$274,7,FALSE)=0,"",VLOOKUP(AC43,'04'!$AC$8:$BH$275,7,FALSE)+VLOOKUP(AC43,'05'!$AC$8:$BP$273,15,FALSE)+VLOOKUP(AC43,'06'!$AC$8:$BH$274,7,FALSE))</f>
        <v>758</v>
      </c>
      <c r="AJ43" s="99"/>
      <c r="AK43" s="99"/>
      <c r="AL43" s="100"/>
      <c r="AM43" s="98">
        <f>IF(VLOOKUP($AC43,'04'!$AC$8:$BH$275,11,FALSE)+VLOOKUP($AC43,'05'!$AC$8:$BP$273,19,FALSE)+VLOOKUP($AC43,'06'!$AC$8:$BH$274,11,FALSE)=0,"",VLOOKUP($AC43,'04'!$AC$8:$BH$275,11,FALSE)+VLOOKUP($AC43,'05'!$AC$8:$BP$273,19,FALSE)+VLOOKUP($AC43,'06'!$AC$8:$BH$274,11,FALSE))</f>
        <v>426</v>
      </c>
      <c r="AN43" s="99"/>
      <c r="AO43" s="99"/>
      <c r="AP43" s="100"/>
      <c r="AQ43" s="196" t="s">
        <v>703</v>
      </c>
      <c r="AR43" s="197"/>
      <c r="AS43" s="197"/>
      <c r="AT43" s="198"/>
      <c r="AU43" s="98"/>
      <c r="AV43" s="99"/>
      <c r="AW43" s="99"/>
      <c r="AX43" s="100"/>
      <c r="AY43" s="196" t="s">
        <v>703</v>
      </c>
      <c r="AZ43" s="197"/>
      <c r="BA43" s="197"/>
      <c r="BB43" s="198"/>
      <c r="BC43" s="98">
        <f>IF(VLOOKUP($AC43,'04'!$AC$8:$BH$275,27,FALSE)+VLOOKUP($AC43,'05'!$AC$8:$BP$273,35,FALSE)+VLOOKUP($AC43,'06'!$AC$8:$BH$274,27,FALSE)=0,"",VLOOKUP($AC43,'04'!$AC$8:$BH$275,27,FALSE)+VLOOKUP($AC43,'05'!$AC$8:$BP$273,35,FALSE)+VLOOKUP($AC43,'06'!$AC$8:$BH$274,27,FALSE))</f>
        <v>426</v>
      </c>
      <c r="BD43" s="99"/>
      <c r="BE43" s="99"/>
      <c r="BF43" s="100"/>
      <c r="BG43" s="89">
        <f t="shared" si="0"/>
        <v>0.56200527704485492</v>
      </c>
      <c r="BH43" s="90"/>
    </row>
    <row r="44" spans="1:60" ht="20.100000000000001" customHeight="1">
      <c r="A44" s="91" t="s">
        <v>195</v>
      </c>
      <c r="B44" s="92"/>
      <c r="C44" s="123" t="s">
        <v>310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5"/>
      <c r="AC44" s="96" t="s">
        <v>311</v>
      </c>
      <c r="AD44" s="97"/>
      <c r="AE44" s="98">
        <f>IF(VLOOKUP(AC44,'04'!$AC$8:$BH$275,3,FALSE)+VLOOKUP(AC44,'05'!$AC$8:$BP$273,3,FALSE)+VLOOKUP(AC44,'06'!$AC$8:$BH$274,3,FALSE)=0,"",VLOOKUP(AC44,'04'!$AC$8:$BH$275,3,FALSE)+VLOOKUP(AC44,'05'!$AC$8:$BP$273,3,FALSE)+VLOOKUP(AC44,'06'!$AC$8:$BH$274,3,FALSE))</f>
        <v>3234</v>
      </c>
      <c r="AF44" s="99"/>
      <c r="AG44" s="99"/>
      <c r="AH44" s="100"/>
      <c r="AI44" s="98">
        <f>IF(VLOOKUP(AC44,'04'!$AC$8:$BH$275,7,FALSE)+VLOOKUP(AC44,'05'!$AC$8:$BP$273,15,FALSE)+VLOOKUP(AC44,'06'!$AC$8:$BH$274,7,FALSE)=0,"",VLOOKUP(AC44,'04'!$AC$8:$BH$275,7,FALSE)+VLOOKUP(AC44,'05'!$AC$8:$BP$273,15,FALSE)+VLOOKUP(AC44,'06'!$AC$8:$BH$274,7,FALSE))</f>
        <v>3234</v>
      </c>
      <c r="AJ44" s="99"/>
      <c r="AK44" s="99"/>
      <c r="AL44" s="100"/>
      <c r="AM44" s="98">
        <f>IF(VLOOKUP($AC44,'04'!$AC$8:$BH$275,11,FALSE)+VLOOKUP($AC44,'05'!$AC$8:$BP$273,19,FALSE)+VLOOKUP($AC44,'06'!$AC$8:$BH$274,11,FALSE)=0,"",VLOOKUP($AC44,'04'!$AC$8:$BH$275,11,FALSE)+VLOOKUP($AC44,'05'!$AC$8:$BP$273,19,FALSE)+VLOOKUP($AC44,'06'!$AC$8:$BH$274,11,FALSE))</f>
        <v>1414</v>
      </c>
      <c r="AN44" s="99"/>
      <c r="AO44" s="99"/>
      <c r="AP44" s="100"/>
      <c r="AQ44" s="196" t="s">
        <v>703</v>
      </c>
      <c r="AR44" s="197"/>
      <c r="AS44" s="197"/>
      <c r="AT44" s="198"/>
      <c r="AU44" s="98"/>
      <c r="AV44" s="99"/>
      <c r="AW44" s="99"/>
      <c r="AX44" s="100"/>
      <c r="AY44" s="196" t="s">
        <v>703</v>
      </c>
      <c r="AZ44" s="197"/>
      <c r="BA44" s="197"/>
      <c r="BB44" s="198"/>
      <c r="BC44" s="98">
        <f>IF(VLOOKUP($AC44,'04'!$AC$8:$BH$275,27,FALSE)+VLOOKUP($AC44,'05'!$AC$8:$BP$273,35,FALSE)+VLOOKUP($AC44,'06'!$AC$8:$BH$274,27,FALSE)=0,"",VLOOKUP($AC44,'04'!$AC$8:$BH$275,27,FALSE)+VLOOKUP($AC44,'05'!$AC$8:$BP$273,35,FALSE)+VLOOKUP($AC44,'06'!$AC$8:$BH$274,27,FALSE))</f>
        <v>1414</v>
      </c>
      <c r="BD44" s="99"/>
      <c r="BE44" s="99"/>
      <c r="BF44" s="100"/>
      <c r="BG44" s="89">
        <f t="shared" si="0"/>
        <v>0.43722943722943725</v>
      </c>
      <c r="BH44" s="90"/>
    </row>
    <row r="45" spans="1:60" ht="20.100000000000001" customHeight="1">
      <c r="A45" s="91" t="s">
        <v>196</v>
      </c>
      <c r="B45" s="92"/>
      <c r="C45" s="123" t="s">
        <v>312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5"/>
      <c r="AC45" s="96" t="s">
        <v>313</v>
      </c>
      <c r="AD45" s="97"/>
      <c r="AE45" s="98">
        <f>IF(VLOOKUP(AC45,'04'!$AC$8:$BH$275,3,FALSE)+VLOOKUP(AC45,'05'!$AC$8:$BP$273,3,FALSE)+VLOOKUP(AC45,'06'!$AC$8:$BH$274,3,FALSE)=0,"",VLOOKUP(AC45,'04'!$AC$8:$BH$275,3,FALSE)+VLOOKUP(AC45,'05'!$AC$8:$BP$273,3,FALSE)+VLOOKUP(AC45,'06'!$AC$8:$BH$274,3,FALSE))</f>
        <v>5658</v>
      </c>
      <c r="AF45" s="99"/>
      <c r="AG45" s="99"/>
      <c r="AH45" s="100"/>
      <c r="AI45" s="98">
        <f>IF(VLOOKUP(AC45,'04'!$AC$8:$BH$275,7,FALSE)+VLOOKUP(AC45,'05'!$AC$8:$BP$273,15,FALSE)+VLOOKUP(AC45,'06'!$AC$8:$BH$274,7,FALSE)=0,"",VLOOKUP(AC45,'04'!$AC$8:$BH$275,7,FALSE)+VLOOKUP(AC45,'05'!$AC$8:$BP$273,15,FALSE)+VLOOKUP(AC45,'06'!$AC$8:$BH$274,7,FALSE))</f>
        <v>5658</v>
      </c>
      <c r="AJ45" s="99"/>
      <c r="AK45" s="99"/>
      <c r="AL45" s="100"/>
      <c r="AM45" s="98">
        <f>IF(VLOOKUP($AC45,'04'!$AC$8:$BH$275,11,FALSE)+VLOOKUP($AC45,'05'!$AC$8:$BP$273,19,FALSE)+VLOOKUP($AC45,'06'!$AC$8:$BH$274,11,FALSE)=0,"",VLOOKUP($AC45,'04'!$AC$8:$BH$275,11,FALSE)+VLOOKUP($AC45,'05'!$AC$8:$BP$273,19,FALSE)+VLOOKUP($AC45,'06'!$AC$8:$BH$274,11,FALSE))</f>
        <v>2619</v>
      </c>
      <c r="AN45" s="99"/>
      <c r="AO45" s="99"/>
      <c r="AP45" s="100"/>
      <c r="AQ45" s="196" t="s">
        <v>703</v>
      </c>
      <c r="AR45" s="197"/>
      <c r="AS45" s="197"/>
      <c r="AT45" s="198"/>
      <c r="AU45" s="98"/>
      <c r="AV45" s="99"/>
      <c r="AW45" s="99"/>
      <c r="AX45" s="100"/>
      <c r="AY45" s="196" t="s">
        <v>703</v>
      </c>
      <c r="AZ45" s="197"/>
      <c r="BA45" s="197"/>
      <c r="BB45" s="198"/>
      <c r="BC45" s="98">
        <f>IF(VLOOKUP($AC45,'04'!$AC$8:$BH$275,27,FALSE)+VLOOKUP($AC45,'05'!$AC$8:$BP$273,35,FALSE)+VLOOKUP($AC45,'06'!$AC$8:$BH$274,27,FALSE)=0,"",VLOOKUP($AC45,'04'!$AC$8:$BH$275,27,FALSE)+VLOOKUP($AC45,'05'!$AC$8:$BP$273,35,FALSE)+VLOOKUP($AC45,'06'!$AC$8:$BH$274,27,FALSE))</f>
        <v>2619</v>
      </c>
      <c r="BD45" s="99"/>
      <c r="BE45" s="99"/>
      <c r="BF45" s="100"/>
      <c r="BG45" s="89">
        <f t="shared" si="0"/>
        <v>0.46288441145281017</v>
      </c>
      <c r="BH45" s="90"/>
    </row>
    <row r="46" spans="1:60" ht="20.100000000000001" customHeight="1">
      <c r="A46" s="91" t="s">
        <v>197</v>
      </c>
      <c r="B46" s="92"/>
      <c r="C46" s="123" t="s">
        <v>314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96" t="s">
        <v>315</v>
      </c>
      <c r="AD46" s="97"/>
      <c r="AE46" s="98">
        <f>IF(VLOOKUP(AC46,'04'!$AC$8:$BH$275,3,FALSE)+VLOOKUP(AC46,'05'!$AC$8:$BP$273,3,FALSE)+VLOOKUP(AC46,'06'!$AC$8:$BH$274,3,FALSE)=0,"",VLOOKUP(AC46,'04'!$AC$8:$BH$275,3,FALSE)+VLOOKUP(AC46,'05'!$AC$8:$BP$273,3,FALSE)+VLOOKUP(AC46,'06'!$AC$8:$BH$274,3,FALSE))</f>
        <v>6029</v>
      </c>
      <c r="AF46" s="99"/>
      <c r="AG46" s="99"/>
      <c r="AH46" s="100"/>
      <c r="AI46" s="98">
        <f>IF(VLOOKUP(AC46,'04'!$AC$8:$BH$275,7,FALSE)+VLOOKUP(AC46,'05'!$AC$8:$BP$273,15,FALSE)+VLOOKUP(AC46,'06'!$AC$8:$BH$274,7,FALSE)=0,"",VLOOKUP(AC46,'04'!$AC$8:$BH$275,7,FALSE)+VLOOKUP(AC46,'05'!$AC$8:$BP$273,15,FALSE)+VLOOKUP(AC46,'06'!$AC$8:$BH$274,7,FALSE))</f>
        <v>6029</v>
      </c>
      <c r="AJ46" s="99"/>
      <c r="AK46" s="99"/>
      <c r="AL46" s="100"/>
      <c r="AM46" s="98">
        <f>IF(VLOOKUP($AC46,'04'!$AC$8:$BH$275,11,FALSE)+VLOOKUP($AC46,'05'!$AC$8:$BP$273,19,FALSE)+VLOOKUP($AC46,'06'!$AC$8:$BH$274,11,FALSE)=0,"",VLOOKUP($AC46,'04'!$AC$8:$BH$275,11,FALSE)+VLOOKUP($AC46,'05'!$AC$8:$BP$273,19,FALSE)+VLOOKUP($AC46,'06'!$AC$8:$BH$274,11,FALSE))</f>
        <v>2856</v>
      </c>
      <c r="AN46" s="99"/>
      <c r="AO46" s="99"/>
      <c r="AP46" s="100"/>
      <c r="AQ46" s="196" t="s">
        <v>703</v>
      </c>
      <c r="AR46" s="197"/>
      <c r="AS46" s="197"/>
      <c r="AT46" s="198"/>
      <c r="AU46" s="98"/>
      <c r="AV46" s="99"/>
      <c r="AW46" s="99"/>
      <c r="AX46" s="100"/>
      <c r="AY46" s="196" t="s">
        <v>703</v>
      </c>
      <c r="AZ46" s="197"/>
      <c r="BA46" s="197"/>
      <c r="BB46" s="198"/>
      <c r="BC46" s="98">
        <f>IF(VLOOKUP($AC46,'04'!$AC$8:$BH$275,27,FALSE)+VLOOKUP($AC46,'05'!$AC$8:$BP$273,35,FALSE)+VLOOKUP($AC46,'06'!$AC$8:$BH$274,27,FALSE)=0,"",VLOOKUP($AC46,'04'!$AC$8:$BH$275,27,FALSE)+VLOOKUP($AC46,'05'!$AC$8:$BP$273,35,FALSE)+VLOOKUP($AC46,'06'!$AC$8:$BH$274,27,FALSE))</f>
        <v>2854</v>
      </c>
      <c r="BD46" s="99"/>
      <c r="BE46" s="99"/>
      <c r="BF46" s="100"/>
      <c r="BG46" s="89">
        <f t="shared" si="0"/>
        <v>0.47337866976281306</v>
      </c>
      <c r="BH46" s="90"/>
    </row>
    <row r="47" spans="1:60" ht="20.100000000000001" customHeight="1">
      <c r="A47" s="91" t="s">
        <v>198</v>
      </c>
      <c r="B47" s="92"/>
      <c r="C47" s="123" t="s">
        <v>316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5"/>
      <c r="AC47" s="96" t="s">
        <v>317</v>
      </c>
      <c r="AD47" s="97"/>
      <c r="AE47" s="98" t="str">
        <f>IF(VLOOKUP(AC47,'04'!$AC$8:$BH$275,3,FALSE)+VLOOKUP(AC47,'05'!$AC$8:$BP$273,3,FALSE)+VLOOKUP(AC47,'06'!$AC$8:$BH$274,3,FALSE)=0,"",VLOOKUP(AC47,'04'!$AC$8:$BH$275,3,FALSE)+VLOOKUP(AC47,'05'!$AC$8:$BP$273,3,FALSE)+VLOOKUP(AC47,'06'!$AC$8:$BH$274,3,FALSE))</f>
        <v/>
      </c>
      <c r="AF47" s="99"/>
      <c r="AG47" s="99"/>
      <c r="AH47" s="100"/>
      <c r="AI47" s="98" t="str">
        <f>IF(VLOOKUP(AC47,'04'!$AC$8:$BH$275,7,FALSE)+VLOOKUP(AC47,'05'!$AC$8:$BP$273,15,FALSE)+VLOOKUP(AC47,'06'!$AC$8:$BH$274,7,FALSE)=0,"",VLOOKUP(AC47,'04'!$AC$8:$BH$275,7,FALSE)+VLOOKUP(AC47,'05'!$AC$8:$BP$273,15,FALSE)+VLOOKUP(AC47,'06'!$AC$8:$BH$274,7,FALSE))</f>
        <v/>
      </c>
      <c r="AJ47" s="99"/>
      <c r="AK47" s="99"/>
      <c r="AL47" s="100"/>
      <c r="AM47" s="98" t="str">
        <f>IF(VLOOKUP($AC47,'04'!$AC$8:$BH$275,11,FALSE)+VLOOKUP($AC47,'05'!$AC$8:$BP$273,19,FALSE)+VLOOKUP($AC47,'06'!$AC$8:$BH$274,11,FALSE)=0,"",VLOOKUP($AC47,'04'!$AC$8:$BH$275,11,FALSE)+VLOOKUP($AC47,'05'!$AC$8:$BP$273,19,FALSE)+VLOOKUP($AC47,'06'!$AC$8:$BH$274,11,FALSE))</f>
        <v/>
      </c>
      <c r="AN47" s="99"/>
      <c r="AO47" s="99"/>
      <c r="AP47" s="100"/>
      <c r="AQ47" s="196" t="s">
        <v>703</v>
      </c>
      <c r="AR47" s="197"/>
      <c r="AS47" s="197"/>
      <c r="AT47" s="198"/>
      <c r="AU47" s="98"/>
      <c r="AV47" s="99"/>
      <c r="AW47" s="99"/>
      <c r="AX47" s="100"/>
      <c r="AY47" s="196" t="s">
        <v>703</v>
      </c>
      <c r="AZ47" s="197"/>
      <c r="BA47" s="197"/>
      <c r="BB47" s="198"/>
      <c r="BC47" s="98" t="str">
        <f>IF(VLOOKUP($AC47,'04'!$AC$8:$BH$275,27,FALSE)+VLOOKUP($AC47,'05'!$AC$8:$BP$273,35,FALSE)+VLOOKUP($AC47,'06'!$AC$8:$BH$274,27,FALSE)=0,"",VLOOKUP($AC47,'04'!$AC$8:$BH$275,27,FALSE)+VLOOKUP($AC47,'05'!$AC$8:$BP$273,35,FALSE)+VLOOKUP($AC47,'06'!$AC$8:$BH$274,27,FALSE))</f>
        <v/>
      </c>
      <c r="BD47" s="99"/>
      <c r="BE47" s="99"/>
      <c r="BF47" s="100"/>
      <c r="BG47" s="89" t="str">
        <f t="shared" si="0"/>
        <v>n.é.</v>
      </c>
      <c r="BH47" s="90"/>
    </row>
    <row r="48" spans="1:60" ht="20.100000000000001" customHeight="1">
      <c r="A48" s="91" t="s">
        <v>199</v>
      </c>
      <c r="B48" s="92"/>
      <c r="C48" s="123" t="s">
        <v>318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96" t="s">
        <v>319</v>
      </c>
      <c r="AD48" s="97"/>
      <c r="AE48" s="98">
        <f>IF(VLOOKUP(AC48,'04'!$AC$8:$BH$275,3,FALSE)+VLOOKUP(AC48,'05'!$AC$8:$BP$273,3,FALSE)+VLOOKUP(AC48,'06'!$AC$8:$BH$274,3,FALSE)=0,"",VLOOKUP(AC48,'04'!$AC$8:$BH$275,3,FALSE)+VLOOKUP(AC48,'05'!$AC$8:$BP$273,3,FALSE)+VLOOKUP(AC48,'06'!$AC$8:$BH$274,3,FALSE))</f>
        <v>40</v>
      </c>
      <c r="AF48" s="99"/>
      <c r="AG48" s="99"/>
      <c r="AH48" s="100"/>
      <c r="AI48" s="98">
        <f>IF(VLOOKUP(AC48,'04'!$AC$8:$BH$275,7,FALSE)+VLOOKUP(AC48,'05'!$AC$8:$BP$273,15,FALSE)+VLOOKUP(AC48,'06'!$AC$8:$BH$274,7,FALSE)=0,"",VLOOKUP(AC48,'04'!$AC$8:$BH$275,7,FALSE)+VLOOKUP(AC48,'05'!$AC$8:$BP$273,15,FALSE)+VLOOKUP(AC48,'06'!$AC$8:$BH$274,7,FALSE))</f>
        <v>40</v>
      </c>
      <c r="AJ48" s="99"/>
      <c r="AK48" s="99"/>
      <c r="AL48" s="100"/>
      <c r="AM48" s="98">
        <f>IF(VLOOKUP($AC48,'04'!$AC$8:$BH$275,11,FALSE)+VLOOKUP($AC48,'05'!$AC$8:$BP$273,19,FALSE)+VLOOKUP($AC48,'06'!$AC$8:$BH$274,11,FALSE)=0,"",VLOOKUP($AC48,'04'!$AC$8:$BH$275,11,FALSE)+VLOOKUP($AC48,'05'!$AC$8:$BP$273,19,FALSE)+VLOOKUP($AC48,'06'!$AC$8:$BH$274,11,FALSE))</f>
        <v>1</v>
      </c>
      <c r="AN48" s="99"/>
      <c r="AO48" s="99"/>
      <c r="AP48" s="100"/>
      <c r="AQ48" s="196" t="s">
        <v>703</v>
      </c>
      <c r="AR48" s="197"/>
      <c r="AS48" s="197"/>
      <c r="AT48" s="198"/>
      <c r="AU48" s="98"/>
      <c r="AV48" s="99"/>
      <c r="AW48" s="99"/>
      <c r="AX48" s="100"/>
      <c r="AY48" s="196" t="s">
        <v>703</v>
      </c>
      <c r="AZ48" s="197"/>
      <c r="BA48" s="197"/>
      <c r="BB48" s="198"/>
      <c r="BC48" s="98">
        <f>IF(VLOOKUP($AC48,'04'!$AC$8:$BH$275,27,FALSE)+VLOOKUP($AC48,'05'!$AC$8:$BP$273,35,FALSE)+VLOOKUP($AC48,'06'!$AC$8:$BH$274,27,FALSE)=0,"",VLOOKUP($AC48,'04'!$AC$8:$BH$275,27,FALSE)+VLOOKUP($AC48,'05'!$AC$8:$BP$273,35,FALSE)+VLOOKUP($AC48,'06'!$AC$8:$BH$274,27,FALSE))</f>
        <v>1</v>
      </c>
      <c r="BD48" s="99"/>
      <c r="BE48" s="99"/>
      <c r="BF48" s="100"/>
      <c r="BG48" s="89">
        <f t="shared" si="0"/>
        <v>2.5000000000000001E-2</v>
      </c>
      <c r="BH48" s="90"/>
    </row>
    <row r="49" spans="1:60" ht="20.100000000000001" customHeight="1">
      <c r="A49" s="91" t="s">
        <v>200</v>
      </c>
      <c r="B49" s="92"/>
      <c r="C49" s="123" t="s">
        <v>320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5"/>
      <c r="AC49" s="96" t="s">
        <v>321</v>
      </c>
      <c r="AD49" s="97"/>
      <c r="AE49" s="98" t="str">
        <f>IF(VLOOKUP(AC49,'04'!$AC$8:$BH$275,3,FALSE)+VLOOKUP(AC49,'05'!$AC$8:$BP$273,3,FALSE)+VLOOKUP(AC49,'06'!$AC$8:$BH$274,3,FALSE)=0,"",VLOOKUP(AC49,'04'!$AC$8:$BH$275,3,FALSE)+VLOOKUP(AC49,'05'!$AC$8:$BP$273,3,FALSE)+VLOOKUP(AC49,'06'!$AC$8:$BH$274,3,FALSE))</f>
        <v/>
      </c>
      <c r="AF49" s="99"/>
      <c r="AG49" s="99"/>
      <c r="AH49" s="100"/>
      <c r="AI49" s="98" t="str">
        <f>IF(VLOOKUP(AC49,'04'!$AC$8:$BH$275,7,FALSE)+VLOOKUP(AC49,'05'!$AC$8:$BP$273,15,FALSE)+VLOOKUP(AC49,'06'!$AC$8:$BH$274,7,FALSE)=0,"",VLOOKUP(AC49,'04'!$AC$8:$BH$275,7,FALSE)+VLOOKUP(AC49,'05'!$AC$8:$BP$273,15,FALSE)+VLOOKUP(AC49,'06'!$AC$8:$BH$274,7,FALSE))</f>
        <v/>
      </c>
      <c r="AJ49" s="99"/>
      <c r="AK49" s="99"/>
      <c r="AL49" s="100"/>
      <c r="AM49" s="98" t="str">
        <f>IF(VLOOKUP($AC49,'04'!$AC$8:$BH$275,11,FALSE)+VLOOKUP($AC49,'05'!$AC$8:$BP$273,19,FALSE)+VLOOKUP($AC49,'06'!$AC$8:$BH$274,11,FALSE)=0,"",VLOOKUP($AC49,'04'!$AC$8:$BH$275,11,FALSE)+VLOOKUP($AC49,'05'!$AC$8:$BP$273,19,FALSE)+VLOOKUP($AC49,'06'!$AC$8:$BH$274,11,FALSE))</f>
        <v/>
      </c>
      <c r="AN49" s="99"/>
      <c r="AO49" s="99"/>
      <c r="AP49" s="100"/>
      <c r="AQ49" s="196" t="s">
        <v>703</v>
      </c>
      <c r="AR49" s="197"/>
      <c r="AS49" s="197"/>
      <c r="AT49" s="198"/>
      <c r="AU49" s="98"/>
      <c r="AV49" s="99"/>
      <c r="AW49" s="99"/>
      <c r="AX49" s="100"/>
      <c r="AY49" s="196" t="s">
        <v>703</v>
      </c>
      <c r="AZ49" s="197"/>
      <c r="BA49" s="197"/>
      <c r="BB49" s="198"/>
      <c r="BC49" s="98" t="str">
        <f>IF(VLOOKUP($AC49,'04'!$AC$8:$BH$275,27,FALSE)+VLOOKUP($AC49,'05'!$AC$8:$BP$273,35,FALSE)+VLOOKUP($AC49,'06'!$AC$8:$BH$274,27,FALSE)=0,"",VLOOKUP($AC49,'04'!$AC$8:$BH$275,27,FALSE)+VLOOKUP($AC49,'05'!$AC$8:$BP$273,35,FALSE)+VLOOKUP($AC49,'06'!$AC$8:$BH$274,27,FALSE))</f>
        <v/>
      </c>
      <c r="BD49" s="99"/>
      <c r="BE49" s="99"/>
      <c r="BF49" s="100"/>
      <c r="BG49" s="89" t="str">
        <f t="shared" si="0"/>
        <v>n.é.</v>
      </c>
      <c r="BH49" s="90"/>
    </row>
    <row r="50" spans="1:60" ht="20.100000000000001" customHeight="1">
      <c r="A50" s="91" t="s">
        <v>201</v>
      </c>
      <c r="B50" s="92"/>
      <c r="C50" s="123" t="s">
        <v>322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5"/>
      <c r="AC50" s="96" t="s">
        <v>323</v>
      </c>
      <c r="AD50" s="97"/>
      <c r="AE50" s="98" t="str">
        <f>IF(VLOOKUP(AC50,'04'!$AC$8:$BH$275,3,FALSE)+VLOOKUP(AC50,'05'!$AC$8:$BP$273,3,FALSE)+VLOOKUP(AC50,'06'!$AC$8:$BH$274,3,FALSE)=0,"",VLOOKUP(AC50,'04'!$AC$8:$BH$275,3,FALSE)+VLOOKUP(AC50,'05'!$AC$8:$BP$273,3,FALSE)+VLOOKUP(AC50,'06'!$AC$8:$BH$274,3,FALSE))</f>
        <v/>
      </c>
      <c r="AF50" s="99"/>
      <c r="AG50" s="99"/>
      <c r="AH50" s="100"/>
      <c r="AI50" s="98">
        <f>IF(VLOOKUP(AC50,'04'!$AC$8:$BH$275,7,FALSE)+VLOOKUP(AC50,'05'!$AC$8:$BP$273,15,FALSE)+VLOOKUP(AC50,'06'!$AC$8:$BH$274,7,FALSE)=0,"",VLOOKUP(AC50,'04'!$AC$8:$BH$275,7,FALSE)+VLOOKUP(AC50,'05'!$AC$8:$BP$273,15,FALSE)+VLOOKUP(AC50,'06'!$AC$8:$BH$274,7,FALSE))</f>
        <v>306</v>
      </c>
      <c r="AJ50" s="99"/>
      <c r="AK50" s="99"/>
      <c r="AL50" s="100"/>
      <c r="AM50" s="98">
        <f>IF(VLOOKUP($AC50,'04'!$AC$8:$BH$275,11,FALSE)+VLOOKUP($AC50,'05'!$AC$8:$BP$273,19,FALSE)+VLOOKUP($AC50,'06'!$AC$8:$BH$274,11,FALSE)=0,"",VLOOKUP($AC50,'04'!$AC$8:$BH$275,11,FALSE)+VLOOKUP($AC50,'05'!$AC$8:$BP$273,19,FALSE)+VLOOKUP($AC50,'06'!$AC$8:$BH$274,11,FALSE))</f>
        <v>356</v>
      </c>
      <c r="AN50" s="99"/>
      <c r="AO50" s="99"/>
      <c r="AP50" s="100"/>
      <c r="AQ50" s="196" t="s">
        <v>703</v>
      </c>
      <c r="AR50" s="197"/>
      <c r="AS50" s="197"/>
      <c r="AT50" s="198"/>
      <c r="AU50" s="98"/>
      <c r="AV50" s="99"/>
      <c r="AW50" s="99"/>
      <c r="AX50" s="100"/>
      <c r="AY50" s="196" t="s">
        <v>703</v>
      </c>
      <c r="AZ50" s="197"/>
      <c r="BA50" s="197"/>
      <c r="BB50" s="198"/>
      <c r="BC50" s="98">
        <f>IF(VLOOKUP($AC50,'04'!$AC$8:$BH$275,27,FALSE)+VLOOKUP($AC50,'05'!$AC$8:$BP$273,35,FALSE)+VLOOKUP($AC50,'06'!$AC$8:$BH$274,27,FALSE)=0,"",VLOOKUP($AC50,'04'!$AC$8:$BH$275,27,FALSE)+VLOOKUP($AC50,'05'!$AC$8:$BP$273,35,FALSE)+VLOOKUP($AC50,'06'!$AC$8:$BH$274,27,FALSE))</f>
        <v>356</v>
      </c>
      <c r="BD50" s="99"/>
      <c r="BE50" s="99"/>
      <c r="BF50" s="100"/>
      <c r="BG50" s="89">
        <f t="shared" si="0"/>
        <v>1.1633986928104576</v>
      </c>
      <c r="BH50" s="90"/>
    </row>
    <row r="51" spans="1:60" s="3" customFormat="1" ht="20.100000000000001" customHeight="1">
      <c r="A51" s="111" t="s">
        <v>202</v>
      </c>
      <c r="B51" s="112"/>
      <c r="C51" s="126" t="s">
        <v>324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8"/>
      <c r="AC51" s="116" t="s">
        <v>325</v>
      </c>
      <c r="AD51" s="117"/>
      <c r="AE51" s="118">
        <f>SUM(AE41:AH50)</f>
        <v>29005</v>
      </c>
      <c r="AF51" s="119"/>
      <c r="AG51" s="119"/>
      <c r="AH51" s="120"/>
      <c r="AI51" s="118">
        <f t="shared" ref="AI51" si="25">SUM(AI41:AL50)</f>
        <v>29689</v>
      </c>
      <c r="AJ51" s="119"/>
      <c r="AK51" s="119"/>
      <c r="AL51" s="120"/>
      <c r="AM51" s="118">
        <f t="shared" ref="AM51" si="26">SUM(AM41:AP50)</f>
        <v>14575</v>
      </c>
      <c r="AN51" s="119"/>
      <c r="AO51" s="119"/>
      <c r="AP51" s="120"/>
      <c r="AQ51" s="223" t="s">
        <v>703</v>
      </c>
      <c r="AR51" s="224"/>
      <c r="AS51" s="224"/>
      <c r="AT51" s="225"/>
      <c r="AU51" s="118">
        <f t="shared" ref="AU51" si="27">SUM(AU41:AX50)</f>
        <v>0</v>
      </c>
      <c r="AV51" s="119"/>
      <c r="AW51" s="119"/>
      <c r="AX51" s="120"/>
      <c r="AY51" s="223" t="s">
        <v>703</v>
      </c>
      <c r="AZ51" s="224"/>
      <c r="BA51" s="224"/>
      <c r="BB51" s="225"/>
      <c r="BC51" s="118">
        <f t="shared" ref="BC51" si="28">SUM(BC41:BF50)</f>
        <v>14568</v>
      </c>
      <c r="BD51" s="119"/>
      <c r="BE51" s="119"/>
      <c r="BF51" s="120"/>
      <c r="BG51" s="121">
        <f t="shared" si="0"/>
        <v>0.49068678635184748</v>
      </c>
      <c r="BH51" s="122"/>
    </row>
    <row r="52" spans="1:60" ht="20.100000000000001" customHeight="1">
      <c r="A52" s="91" t="s">
        <v>203</v>
      </c>
      <c r="B52" s="92"/>
      <c r="C52" s="123" t="s">
        <v>326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96" t="s">
        <v>327</v>
      </c>
      <c r="AD52" s="97"/>
      <c r="AE52" s="98" t="str">
        <f>IF(VLOOKUP(AC52,'04'!$AC$8:$BH$275,3,FALSE)+VLOOKUP(AC52,'05'!$AC$8:$BP$273,3,FALSE)+VLOOKUP(AC52,'06'!$AC$8:$BH$274,3,FALSE)=0,"",VLOOKUP(AC52,'04'!$AC$8:$BH$275,3,FALSE)+VLOOKUP(AC52,'05'!$AC$8:$BP$273,3,FALSE)+VLOOKUP(AC52,'06'!$AC$8:$BH$274,3,FALSE))</f>
        <v/>
      </c>
      <c r="AF52" s="99"/>
      <c r="AG52" s="99"/>
      <c r="AH52" s="100"/>
      <c r="AI52" s="98" t="str">
        <f>IF(VLOOKUP(AC52,'04'!$AC$8:$BH$275,7,FALSE)+VLOOKUP(AC52,'05'!$AC$8:$BP$273,15,FALSE)+VLOOKUP(AC52,'06'!$AC$8:$BH$274,7,FALSE)=0,"",VLOOKUP(AC52,'04'!$AC$8:$BH$275,7,FALSE)+VLOOKUP(AC52,'05'!$AC$8:$BP$273,15,FALSE)+VLOOKUP(AC52,'06'!$AC$8:$BH$274,7,FALSE))</f>
        <v/>
      </c>
      <c r="AJ52" s="99"/>
      <c r="AK52" s="99"/>
      <c r="AL52" s="100"/>
      <c r="AM52" s="98" t="str">
        <f>IF(VLOOKUP($AC52,'04'!$AC$8:$BH$275,11,FALSE)+VLOOKUP($AC52,'05'!$AC$8:$BP$273,19,FALSE)+VLOOKUP($AC52,'06'!$AC$8:$BH$274,11,FALSE)=0,"",VLOOKUP($AC52,'04'!$AC$8:$BH$275,11,FALSE)+VLOOKUP($AC52,'05'!$AC$8:$BP$273,19,FALSE)+VLOOKUP($AC52,'06'!$AC$8:$BH$274,11,FALSE))</f>
        <v/>
      </c>
      <c r="AN52" s="99"/>
      <c r="AO52" s="99"/>
      <c r="AP52" s="100"/>
      <c r="AQ52" s="196" t="s">
        <v>703</v>
      </c>
      <c r="AR52" s="197"/>
      <c r="AS52" s="197"/>
      <c r="AT52" s="198"/>
      <c r="AU52" s="98"/>
      <c r="AV52" s="99"/>
      <c r="AW52" s="99"/>
      <c r="AX52" s="100"/>
      <c r="AY52" s="196" t="s">
        <v>703</v>
      </c>
      <c r="AZ52" s="197"/>
      <c r="BA52" s="197"/>
      <c r="BB52" s="198"/>
      <c r="BC52" s="98" t="str">
        <f>IF(VLOOKUP($AC52,'04'!$AC$8:$BH$275,27,FALSE)+VLOOKUP($AC52,'05'!$AC$8:$BP$273,35,FALSE)+VLOOKUP($AC52,'06'!$AC$8:$BH$274,27,FALSE)=0,"",VLOOKUP($AC52,'04'!$AC$8:$BH$275,27,FALSE)+VLOOKUP($AC52,'05'!$AC$8:$BP$273,35,FALSE)+VLOOKUP($AC52,'06'!$AC$8:$BH$274,27,FALSE))</f>
        <v/>
      </c>
      <c r="BD52" s="99"/>
      <c r="BE52" s="99"/>
      <c r="BF52" s="100"/>
      <c r="BG52" s="89" t="str">
        <f t="shared" si="0"/>
        <v>n.é.</v>
      </c>
      <c r="BH52" s="90"/>
    </row>
    <row r="53" spans="1:60" ht="20.100000000000001" customHeight="1">
      <c r="A53" s="91" t="s">
        <v>204</v>
      </c>
      <c r="B53" s="92"/>
      <c r="C53" s="123" t="s">
        <v>328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5"/>
      <c r="AC53" s="96" t="s">
        <v>329</v>
      </c>
      <c r="AD53" s="97"/>
      <c r="AE53" s="98" t="str">
        <f>IF(VLOOKUP(AC53,'04'!$AC$8:$BH$275,3,FALSE)+VLOOKUP(AC53,'05'!$AC$8:$BP$273,3,FALSE)+VLOOKUP(AC53,'06'!$AC$8:$BH$274,3,FALSE)=0,"",VLOOKUP(AC53,'04'!$AC$8:$BH$275,3,FALSE)+VLOOKUP(AC53,'05'!$AC$8:$BP$273,3,FALSE)+VLOOKUP(AC53,'06'!$AC$8:$BH$274,3,FALSE))</f>
        <v/>
      </c>
      <c r="AF53" s="99"/>
      <c r="AG53" s="99"/>
      <c r="AH53" s="100"/>
      <c r="AI53" s="98">
        <f>IF(VLOOKUP(AC53,'04'!$AC$8:$BH$275,7,FALSE)+VLOOKUP(AC53,'05'!$AC$8:$BP$273,15,FALSE)+VLOOKUP(AC53,'06'!$AC$8:$BH$274,7,FALSE)=0,"",VLOOKUP(AC53,'04'!$AC$8:$BH$275,7,FALSE)+VLOOKUP(AC53,'05'!$AC$8:$BP$273,15,FALSE)+VLOOKUP(AC53,'06'!$AC$8:$BH$274,7,FALSE))</f>
        <v>5000</v>
      </c>
      <c r="AJ53" s="99"/>
      <c r="AK53" s="99"/>
      <c r="AL53" s="100"/>
      <c r="AM53" s="98">
        <f>IF(VLOOKUP($AC53,'04'!$AC$8:$BH$275,11,FALSE)+VLOOKUP($AC53,'05'!$AC$8:$BP$273,19,FALSE)+VLOOKUP($AC53,'06'!$AC$8:$BH$274,11,FALSE)=0,"",VLOOKUP($AC53,'04'!$AC$8:$BH$275,11,FALSE)+VLOOKUP($AC53,'05'!$AC$8:$BP$273,19,FALSE)+VLOOKUP($AC53,'06'!$AC$8:$BH$274,11,FALSE))</f>
        <v>5351</v>
      </c>
      <c r="AN53" s="99"/>
      <c r="AO53" s="99"/>
      <c r="AP53" s="100"/>
      <c r="AQ53" s="196" t="s">
        <v>703</v>
      </c>
      <c r="AR53" s="197"/>
      <c r="AS53" s="197"/>
      <c r="AT53" s="198"/>
      <c r="AU53" s="98"/>
      <c r="AV53" s="99"/>
      <c r="AW53" s="99"/>
      <c r="AX53" s="100"/>
      <c r="AY53" s="196" t="s">
        <v>703</v>
      </c>
      <c r="AZ53" s="197"/>
      <c r="BA53" s="197"/>
      <c r="BB53" s="198"/>
      <c r="BC53" s="98">
        <f>IF(VLOOKUP($AC53,'04'!$AC$8:$BH$275,27,FALSE)+VLOOKUP($AC53,'05'!$AC$8:$BP$273,35,FALSE)+VLOOKUP($AC53,'06'!$AC$8:$BH$274,27,FALSE)=0,"",VLOOKUP($AC53,'04'!$AC$8:$BH$275,27,FALSE)+VLOOKUP($AC53,'05'!$AC$8:$BP$273,35,FALSE)+VLOOKUP($AC53,'06'!$AC$8:$BH$274,27,FALSE))</f>
        <v>5351</v>
      </c>
      <c r="BD53" s="99"/>
      <c r="BE53" s="99"/>
      <c r="BF53" s="100"/>
      <c r="BG53" s="89">
        <f t="shared" si="0"/>
        <v>1.0702</v>
      </c>
      <c r="BH53" s="90"/>
    </row>
    <row r="54" spans="1:60" ht="20.100000000000001" customHeight="1">
      <c r="A54" s="91" t="s">
        <v>205</v>
      </c>
      <c r="B54" s="92"/>
      <c r="C54" s="123" t="s">
        <v>330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5"/>
      <c r="AC54" s="96" t="s">
        <v>331</v>
      </c>
      <c r="AD54" s="97"/>
      <c r="AE54" s="98" t="str">
        <f>IF(VLOOKUP(AC54,'04'!$AC$8:$BH$275,3,FALSE)+VLOOKUP(AC54,'05'!$AC$8:$BP$273,3,FALSE)+VLOOKUP(AC54,'06'!$AC$8:$BH$274,3,FALSE)=0,"",VLOOKUP(AC54,'04'!$AC$8:$BH$275,3,FALSE)+VLOOKUP(AC54,'05'!$AC$8:$BP$273,3,FALSE)+VLOOKUP(AC54,'06'!$AC$8:$BH$274,3,FALSE))</f>
        <v/>
      </c>
      <c r="AF54" s="99"/>
      <c r="AG54" s="99"/>
      <c r="AH54" s="100"/>
      <c r="AI54" s="98" t="str">
        <f>IF(VLOOKUP(AC54,'04'!$AC$8:$BH$275,7,FALSE)+VLOOKUP(AC54,'05'!$AC$8:$BP$273,15,FALSE)+VLOOKUP(AC54,'06'!$AC$8:$BH$274,7,FALSE)=0,"",VLOOKUP(AC54,'04'!$AC$8:$BH$275,7,FALSE)+VLOOKUP(AC54,'05'!$AC$8:$BP$273,15,FALSE)+VLOOKUP(AC54,'06'!$AC$8:$BH$274,7,FALSE))</f>
        <v/>
      </c>
      <c r="AJ54" s="99"/>
      <c r="AK54" s="99"/>
      <c r="AL54" s="100"/>
      <c r="AM54" s="98" t="str">
        <f>IF(VLOOKUP($AC54,'04'!$AC$8:$BH$275,11,FALSE)+VLOOKUP($AC54,'05'!$AC$8:$BP$273,19,FALSE)+VLOOKUP($AC54,'06'!$AC$8:$BH$274,11,FALSE)=0,"",VLOOKUP($AC54,'04'!$AC$8:$BH$275,11,FALSE)+VLOOKUP($AC54,'05'!$AC$8:$BP$273,19,FALSE)+VLOOKUP($AC54,'06'!$AC$8:$BH$274,11,FALSE))</f>
        <v/>
      </c>
      <c r="AN54" s="99"/>
      <c r="AO54" s="99"/>
      <c r="AP54" s="100"/>
      <c r="AQ54" s="196" t="s">
        <v>703</v>
      </c>
      <c r="AR54" s="197"/>
      <c r="AS54" s="197"/>
      <c r="AT54" s="198"/>
      <c r="AU54" s="98"/>
      <c r="AV54" s="99"/>
      <c r="AW54" s="99"/>
      <c r="AX54" s="100"/>
      <c r="AY54" s="196" t="s">
        <v>703</v>
      </c>
      <c r="AZ54" s="197"/>
      <c r="BA54" s="197"/>
      <c r="BB54" s="198"/>
      <c r="BC54" s="98" t="str">
        <f>IF(VLOOKUP($AC54,'04'!$AC$8:$BH$275,27,FALSE)+VLOOKUP($AC54,'05'!$AC$8:$BP$273,35,FALSE)+VLOOKUP($AC54,'06'!$AC$8:$BH$274,27,FALSE)=0,"",VLOOKUP($AC54,'04'!$AC$8:$BH$275,27,FALSE)+VLOOKUP($AC54,'05'!$AC$8:$BP$273,35,FALSE)+VLOOKUP($AC54,'06'!$AC$8:$BH$274,27,FALSE))</f>
        <v/>
      </c>
      <c r="BD54" s="99"/>
      <c r="BE54" s="99"/>
      <c r="BF54" s="100"/>
      <c r="BG54" s="89" t="str">
        <f t="shared" si="0"/>
        <v>n.é.</v>
      </c>
      <c r="BH54" s="90"/>
    </row>
    <row r="55" spans="1:60" ht="20.100000000000001" customHeight="1">
      <c r="A55" s="91" t="s">
        <v>206</v>
      </c>
      <c r="B55" s="92"/>
      <c r="C55" s="123" t="s">
        <v>332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5"/>
      <c r="AC55" s="96" t="s">
        <v>333</v>
      </c>
      <c r="AD55" s="97"/>
      <c r="AE55" s="98" t="str">
        <f>IF(VLOOKUP(AC55,'04'!$AC$8:$BH$275,3,FALSE)+VLOOKUP(AC55,'05'!$AC$8:$BP$273,3,FALSE)+VLOOKUP(AC55,'06'!$AC$8:$BH$274,3,FALSE)=0,"",VLOOKUP(AC55,'04'!$AC$8:$BH$275,3,FALSE)+VLOOKUP(AC55,'05'!$AC$8:$BP$273,3,FALSE)+VLOOKUP(AC55,'06'!$AC$8:$BH$274,3,FALSE))</f>
        <v/>
      </c>
      <c r="AF55" s="99"/>
      <c r="AG55" s="99"/>
      <c r="AH55" s="100"/>
      <c r="AI55" s="98" t="str">
        <f>IF(VLOOKUP(AC55,'04'!$AC$8:$BH$275,7,FALSE)+VLOOKUP(AC55,'05'!$AC$8:$BP$273,15,FALSE)+VLOOKUP(AC55,'06'!$AC$8:$BH$274,7,FALSE)=0,"",VLOOKUP(AC55,'04'!$AC$8:$BH$275,7,FALSE)+VLOOKUP(AC55,'05'!$AC$8:$BP$273,15,FALSE)+VLOOKUP(AC55,'06'!$AC$8:$BH$274,7,FALSE))</f>
        <v/>
      </c>
      <c r="AJ55" s="99"/>
      <c r="AK55" s="99"/>
      <c r="AL55" s="100"/>
      <c r="AM55" s="98" t="str">
        <f>IF(VLOOKUP($AC55,'04'!$AC$8:$BH$275,11,FALSE)+VLOOKUP($AC55,'05'!$AC$8:$BP$273,19,FALSE)+VLOOKUP($AC55,'06'!$AC$8:$BH$274,11,FALSE)=0,"",VLOOKUP($AC55,'04'!$AC$8:$BH$275,11,FALSE)+VLOOKUP($AC55,'05'!$AC$8:$BP$273,19,FALSE)+VLOOKUP($AC55,'06'!$AC$8:$BH$274,11,FALSE))</f>
        <v/>
      </c>
      <c r="AN55" s="99"/>
      <c r="AO55" s="99"/>
      <c r="AP55" s="100"/>
      <c r="AQ55" s="196" t="s">
        <v>703</v>
      </c>
      <c r="AR55" s="197"/>
      <c r="AS55" s="197"/>
      <c r="AT55" s="198"/>
      <c r="AU55" s="98"/>
      <c r="AV55" s="99"/>
      <c r="AW55" s="99"/>
      <c r="AX55" s="100"/>
      <c r="AY55" s="196" t="s">
        <v>703</v>
      </c>
      <c r="AZ55" s="197"/>
      <c r="BA55" s="197"/>
      <c r="BB55" s="198"/>
      <c r="BC55" s="98" t="str">
        <f>IF(VLOOKUP($AC55,'04'!$AC$8:$BH$275,27,FALSE)+VLOOKUP($AC55,'05'!$AC$8:$BP$273,35,FALSE)+VLOOKUP($AC55,'06'!$AC$8:$BH$274,27,FALSE)=0,"",VLOOKUP($AC55,'04'!$AC$8:$BH$275,27,FALSE)+VLOOKUP($AC55,'05'!$AC$8:$BP$273,35,FALSE)+VLOOKUP($AC55,'06'!$AC$8:$BH$274,27,FALSE))</f>
        <v/>
      </c>
      <c r="BD55" s="99"/>
      <c r="BE55" s="99"/>
      <c r="BF55" s="100"/>
      <c r="BG55" s="89" t="str">
        <f t="shared" si="0"/>
        <v>n.é.</v>
      </c>
      <c r="BH55" s="90"/>
    </row>
    <row r="56" spans="1:60" ht="20.100000000000001" customHeight="1">
      <c r="A56" s="91" t="s">
        <v>207</v>
      </c>
      <c r="B56" s="92"/>
      <c r="C56" s="123" t="s">
        <v>334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5"/>
      <c r="AC56" s="96" t="s">
        <v>335</v>
      </c>
      <c r="AD56" s="97"/>
      <c r="AE56" s="98" t="str">
        <f>IF(VLOOKUP(AC56,'04'!$AC$8:$BH$275,3,FALSE)+VLOOKUP(AC56,'05'!$AC$8:$BP$273,3,FALSE)+VLOOKUP(AC56,'06'!$AC$8:$BH$274,3,FALSE)=0,"",VLOOKUP(AC56,'04'!$AC$8:$BH$275,3,FALSE)+VLOOKUP(AC56,'05'!$AC$8:$BP$273,3,FALSE)+VLOOKUP(AC56,'06'!$AC$8:$BH$274,3,FALSE))</f>
        <v/>
      </c>
      <c r="AF56" s="99"/>
      <c r="AG56" s="99"/>
      <c r="AH56" s="100"/>
      <c r="AI56" s="98" t="str">
        <f>IF(VLOOKUP(AC56,'04'!$AC$8:$BH$275,7,FALSE)+VLOOKUP(AC56,'05'!$AC$8:$BP$273,15,FALSE)+VLOOKUP(AC56,'06'!$AC$8:$BH$274,7,FALSE)=0,"",VLOOKUP(AC56,'04'!$AC$8:$BH$275,7,FALSE)+VLOOKUP(AC56,'05'!$AC$8:$BP$273,15,FALSE)+VLOOKUP(AC56,'06'!$AC$8:$BH$274,7,FALSE))</f>
        <v/>
      </c>
      <c r="AJ56" s="99"/>
      <c r="AK56" s="99"/>
      <c r="AL56" s="100"/>
      <c r="AM56" s="98" t="str">
        <f>IF(VLOOKUP($AC56,'04'!$AC$8:$BH$275,11,FALSE)+VLOOKUP($AC56,'05'!$AC$8:$BP$273,19,FALSE)+VLOOKUP($AC56,'06'!$AC$8:$BH$274,11,FALSE)=0,"",VLOOKUP($AC56,'04'!$AC$8:$BH$275,11,FALSE)+VLOOKUP($AC56,'05'!$AC$8:$BP$273,19,FALSE)+VLOOKUP($AC56,'06'!$AC$8:$BH$274,11,FALSE))</f>
        <v/>
      </c>
      <c r="AN56" s="99"/>
      <c r="AO56" s="99"/>
      <c r="AP56" s="100"/>
      <c r="AQ56" s="196" t="s">
        <v>703</v>
      </c>
      <c r="AR56" s="197"/>
      <c r="AS56" s="197"/>
      <c r="AT56" s="198"/>
      <c r="AU56" s="98"/>
      <c r="AV56" s="99"/>
      <c r="AW56" s="99"/>
      <c r="AX56" s="100"/>
      <c r="AY56" s="196" t="s">
        <v>703</v>
      </c>
      <c r="AZ56" s="197"/>
      <c r="BA56" s="197"/>
      <c r="BB56" s="198"/>
      <c r="BC56" s="98" t="str">
        <f>IF(VLOOKUP($AC56,'04'!$AC$8:$BH$275,27,FALSE)+VLOOKUP($AC56,'05'!$AC$8:$BP$273,35,FALSE)+VLOOKUP($AC56,'06'!$AC$8:$BH$274,27,FALSE)=0,"",VLOOKUP($AC56,'04'!$AC$8:$BH$275,27,FALSE)+VLOOKUP($AC56,'05'!$AC$8:$BP$273,35,FALSE)+VLOOKUP($AC56,'06'!$AC$8:$BH$274,27,FALSE))</f>
        <v/>
      </c>
      <c r="BD56" s="99"/>
      <c r="BE56" s="99"/>
      <c r="BF56" s="100"/>
      <c r="BG56" s="89" t="str">
        <f t="shared" si="0"/>
        <v>n.é.</v>
      </c>
      <c r="BH56" s="90"/>
    </row>
    <row r="57" spans="1:60" s="3" customFormat="1" ht="20.100000000000001" customHeight="1">
      <c r="A57" s="111" t="s">
        <v>208</v>
      </c>
      <c r="B57" s="112"/>
      <c r="C57" s="113" t="s">
        <v>336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5"/>
      <c r="AC57" s="116" t="s">
        <v>337</v>
      </c>
      <c r="AD57" s="117"/>
      <c r="AE57" s="118">
        <f>SUM(AE52:AH56)</f>
        <v>0</v>
      </c>
      <c r="AF57" s="119"/>
      <c r="AG57" s="119"/>
      <c r="AH57" s="120"/>
      <c r="AI57" s="118">
        <f t="shared" ref="AI57" si="29">SUM(AI52:AL56)</f>
        <v>5000</v>
      </c>
      <c r="AJ57" s="119"/>
      <c r="AK57" s="119"/>
      <c r="AL57" s="120"/>
      <c r="AM57" s="118">
        <f t="shared" ref="AM57" si="30">SUM(AM52:AP56)</f>
        <v>5351</v>
      </c>
      <c r="AN57" s="119"/>
      <c r="AO57" s="119"/>
      <c r="AP57" s="120"/>
      <c r="AQ57" s="223" t="s">
        <v>703</v>
      </c>
      <c r="AR57" s="224"/>
      <c r="AS57" s="224"/>
      <c r="AT57" s="225"/>
      <c r="AU57" s="118">
        <f t="shared" ref="AU57" si="31">SUM(AU52:AX56)</f>
        <v>0</v>
      </c>
      <c r="AV57" s="119"/>
      <c r="AW57" s="119"/>
      <c r="AX57" s="120"/>
      <c r="AY57" s="223" t="s">
        <v>703</v>
      </c>
      <c r="AZ57" s="224"/>
      <c r="BA57" s="224"/>
      <c r="BB57" s="225"/>
      <c r="BC57" s="118">
        <f t="shared" ref="BC57" si="32">SUM(BC52:BF56)</f>
        <v>5351</v>
      </c>
      <c r="BD57" s="119"/>
      <c r="BE57" s="119"/>
      <c r="BF57" s="120"/>
      <c r="BG57" s="121">
        <f>IF(AI57&gt;0,BC57/AI57,"n.é.")</f>
        <v>1.0702</v>
      </c>
      <c r="BH57" s="122"/>
    </row>
    <row r="58" spans="1:60" ht="20.100000000000001" customHeight="1">
      <c r="A58" s="91" t="s">
        <v>209</v>
      </c>
      <c r="B58" s="92"/>
      <c r="C58" s="123" t="s">
        <v>454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  <c r="AC58" s="96" t="s">
        <v>338</v>
      </c>
      <c r="AD58" s="97"/>
      <c r="AE58" s="98" t="str">
        <f>IF(VLOOKUP(AC58,'04'!$AC$8:$BH$275,3,FALSE)+VLOOKUP(AC58,'05'!$AC$8:$BP$273,3,FALSE)+VLOOKUP(AC58,'06'!$AC$8:$BH$274,3,FALSE)=0,"",VLOOKUP(AC58,'04'!$AC$8:$BH$275,3,FALSE)+VLOOKUP(AC58,'05'!$AC$8:$BP$273,3,FALSE)+VLOOKUP(AC58,'06'!$AC$8:$BH$274,3,FALSE))</f>
        <v/>
      </c>
      <c r="AF58" s="99"/>
      <c r="AG58" s="99"/>
      <c r="AH58" s="100"/>
      <c r="AI58" s="98" t="str">
        <f>IF(VLOOKUP(AC58,'04'!$AC$8:$BH$275,7,FALSE)+VLOOKUP(AC58,'05'!$AC$8:$BP$273,15,FALSE)+VLOOKUP(AC58,'06'!$AC$8:$BH$274,7,FALSE)=0,"",VLOOKUP(AC58,'04'!$AC$8:$BH$275,7,FALSE)+VLOOKUP(AC58,'05'!$AC$8:$BP$273,15,FALSE)+VLOOKUP(AC58,'06'!$AC$8:$BH$274,7,FALSE))</f>
        <v/>
      </c>
      <c r="AJ58" s="99"/>
      <c r="AK58" s="99"/>
      <c r="AL58" s="100"/>
      <c r="AM58" s="98" t="str">
        <f>IF(VLOOKUP($AC58,'04'!$AC$8:$BH$275,11,FALSE)+VLOOKUP($AC58,'05'!$AC$8:$BP$273,19,FALSE)+VLOOKUP($AC58,'06'!$AC$8:$BH$274,11,FALSE)=0,"",VLOOKUP($AC58,'04'!$AC$8:$BH$275,11,FALSE)+VLOOKUP($AC58,'05'!$AC$8:$BP$273,19,FALSE)+VLOOKUP($AC58,'06'!$AC$8:$BH$274,11,FALSE))</f>
        <v/>
      </c>
      <c r="AN58" s="99"/>
      <c r="AO58" s="99"/>
      <c r="AP58" s="100"/>
      <c r="AQ58" s="196" t="s">
        <v>703</v>
      </c>
      <c r="AR58" s="197"/>
      <c r="AS58" s="197"/>
      <c r="AT58" s="198"/>
      <c r="AU58" s="98"/>
      <c r="AV58" s="99"/>
      <c r="AW58" s="99"/>
      <c r="AX58" s="100"/>
      <c r="AY58" s="196" t="s">
        <v>703</v>
      </c>
      <c r="AZ58" s="197"/>
      <c r="BA58" s="197"/>
      <c r="BB58" s="198"/>
      <c r="BC58" s="98" t="str">
        <f>IF(VLOOKUP($AC58,'04'!$AC$8:$BH$275,27,FALSE)+VLOOKUP($AC58,'05'!$AC$8:$BP$273,35,FALSE)+VLOOKUP($AC58,'06'!$AC$8:$BH$274,27,FALSE)=0,"",VLOOKUP($AC58,'04'!$AC$8:$BH$275,27,FALSE)+VLOOKUP($AC58,'05'!$AC$8:$BP$273,35,FALSE)+VLOOKUP($AC58,'06'!$AC$8:$BH$274,27,FALSE))</f>
        <v/>
      </c>
      <c r="BD58" s="99"/>
      <c r="BE58" s="99"/>
      <c r="BF58" s="100"/>
      <c r="BG58" s="89" t="str">
        <f t="shared" si="0"/>
        <v>n.é.</v>
      </c>
      <c r="BH58" s="90"/>
    </row>
    <row r="59" spans="1:60" ht="20.100000000000001" customHeight="1">
      <c r="A59" s="91" t="s">
        <v>210</v>
      </c>
      <c r="B59" s="92"/>
      <c r="C59" s="93" t="s">
        <v>455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5"/>
      <c r="AC59" s="96" t="s">
        <v>339</v>
      </c>
      <c r="AD59" s="97"/>
      <c r="AE59" s="98">
        <f>IF(VLOOKUP(AC59,'04'!$AC$8:$BH$275,3,FALSE)+VLOOKUP(AC59,'05'!$AC$8:$BP$273,3,FALSE)+VLOOKUP(AC59,'06'!$AC$8:$BH$274,3,FALSE)=0,"",VLOOKUP(AC59,'04'!$AC$8:$BH$275,3,FALSE)+VLOOKUP(AC59,'05'!$AC$8:$BP$273,3,FALSE)+VLOOKUP(AC59,'06'!$AC$8:$BH$274,3,FALSE))</f>
        <v>100</v>
      </c>
      <c r="AF59" s="99"/>
      <c r="AG59" s="99"/>
      <c r="AH59" s="100"/>
      <c r="AI59" s="98">
        <f>IF(VLOOKUP(AC59,'04'!$AC$8:$BH$275,7,FALSE)+VLOOKUP(AC59,'05'!$AC$8:$BP$273,15,FALSE)+VLOOKUP(AC59,'06'!$AC$8:$BH$274,7,FALSE)=0,"",VLOOKUP(AC59,'04'!$AC$8:$BH$275,7,FALSE)+VLOOKUP(AC59,'05'!$AC$8:$BP$273,15,FALSE)+VLOOKUP(AC59,'06'!$AC$8:$BH$274,7,FALSE))</f>
        <v>341</v>
      </c>
      <c r="AJ59" s="99"/>
      <c r="AK59" s="99"/>
      <c r="AL59" s="100"/>
      <c r="AM59" s="98">
        <f>IF(VLOOKUP($AC59,'04'!$AC$8:$BH$275,11,FALSE)+VLOOKUP($AC59,'05'!$AC$8:$BP$273,19,FALSE)+VLOOKUP($AC59,'06'!$AC$8:$BH$274,11,FALSE)=0,"",VLOOKUP($AC59,'04'!$AC$8:$BH$275,11,FALSE)+VLOOKUP($AC59,'05'!$AC$8:$BP$273,19,FALSE)+VLOOKUP($AC59,'06'!$AC$8:$BH$274,11,FALSE))</f>
        <v>369</v>
      </c>
      <c r="AN59" s="99"/>
      <c r="AO59" s="99"/>
      <c r="AP59" s="100"/>
      <c r="AQ59" s="196" t="s">
        <v>703</v>
      </c>
      <c r="AR59" s="197"/>
      <c r="AS59" s="197"/>
      <c r="AT59" s="198"/>
      <c r="AU59" s="98"/>
      <c r="AV59" s="99"/>
      <c r="AW59" s="99"/>
      <c r="AX59" s="100"/>
      <c r="AY59" s="196" t="s">
        <v>703</v>
      </c>
      <c r="AZ59" s="197"/>
      <c r="BA59" s="197"/>
      <c r="BB59" s="198"/>
      <c r="BC59" s="98">
        <f>IF(VLOOKUP($AC59,'04'!$AC$8:$BH$275,27,FALSE)+VLOOKUP($AC59,'05'!$AC$8:$BP$273,35,FALSE)+VLOOKUP($AC59,'06'!$AC$8:$BH$274,27,FALSE)=0,"",VLOOKUP($AC59,'04'!$AC$8:$BH$275,27,FALSE)+VLOOKUP($AC59,'05'!$AC$8:$BP$273,35,FALSE)+VLOOKUP($AC59,'06'!$AC$8:$BH$274,27,FALSE))</f>
        <v>369</v>
      </c>
      <c r="BD59" s="99"/>
      <c r="BE59" s="99"/>
      <c r="BF59" s="100"/>
      <c r="BG59" s="89">
        <f t="shared" si="0"/>
        <v>1.0821114369501466</v>
      </c>
      <c r="BH59" s="90"/>
    </row>
    <row r="60" spans="1:60" ht="20.100000000000001" customHeight="1">
      <c r="A60" s="91" t="s">
        <v>211</v>
      </c>
      <c r="B60" s="92"/>
      <c r="C60" s="123" t="s">
        <v>340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5"/>
      <c r="AC60" s="96" t="s">
        <v>341</v>
      </c>
      <c r="AD60" s="97"/>
      <c r="AE60" s="98" t="str">
        <f>IF(VLOOKUP(AC60,'04'!$AC$8:$BH$275,3,FALSE)+VLOOKUP(AC60,'05'!$AC$8:$BP$273,3,FALSE)+VLOOKUP(AC60,'06'!$AC$8:$BH$274,3,FALSE)=0,"",VLOOKUP(AC60,'04'!$AC$8:$BH$275,3,FALSE)+VLOOKUP(AC60,'05'!$AC$8:$BP$273,3,FALSE)+VLOOKUP(AC60,'06'!$AC$8:$BH$274,3,FALSE))</f>
        <v/>
      </c>
      <c r="AF60" s="99"/>
      <c r="AG60" s="99"/>
      <c r="AH60" s="100"/>
      <c r="AI60" s="98" t="str">
        <f>IF(VLOOKUP(AC60,'04'!$AC$8:$BH$275,7,FALSE)+VLOOKUP(AC60,'05'!$AC$8:$BP$273,15,FALSE)+VLOOKUP(AC60,'06'!$AC$8:$BH$274,7,FALSE)=0,"",VLOOKUP(AC60,'04'!$AC$8:$BH$275,7,FALSE)+VLOOKUP(AC60,'05'!$AC$8:$BP$273,15,FALSE)+VLOOKUP(AC60,'06'!$AC$8:$BH$274,7,FALSE))</f>
        <v/>
      </c>
      <c r="AJ60" s="99"/>
      <c r="AK60" s="99"/>
      <c r="AL60" s="100"/>
      <c r="AM60" s="98" t="str">
        <f>IF(VLOOKUP($AC60,'04'!$AC$8:$BH$275,11,FALSE)+VLOOKUP($AC60,'05'!$AC$8:$BP$273,19,FALSE)+VLOOKUP($AC60,'06'!$AC$8:$BH$274,11,FALSE)=0,"",VLOOKUP($AC60,'04'!$AC$8:$BH$275,11,FALSE)+VLOOKUP($AC60,'05'!$AC$8:$BP$273,19,FALSE)+VLOOKUP($AC60,'06'!$AC$8:$BH$274,11,FALSE))</f>
        <v/>
      </c>
      <c r="AN60" s="99"/>
      <c r="AO60" s="99"/>
      <c r="AP60" s="100"/>
      <c r="AQ60" s="196" t="s">
        <v>703</v>
      </c>
      <c r="AR60" s="197"/>
      <c r="AS60" s="197"/>
      <c r="AT60" s="198"/>
      <c r="AU60" s="98"/>
      <c r="AV60" s="99"/>
      <c r="AW60" s="99"/>
      <c r="AX60" s="100"/>
      <c r="AY60" s="196" t="s">
        <v>703</v>
      </c>
      <c r="AZ60" s="197"/>
      <c r="BA60" s="197"/>
      <c r="BB60" s="198"/>
      <c r="BC60" s="98" t="str">
        <f>IF(VLOOKUP($AC60,'04'!$AC$8:$BH$275,27,FALSE)+VLOOKUP($AC60,'05'!$AC$8:$BP$273,35,FALSE)+VLOOKUP($AC60,'06'!$AC$8:$BH$274,27,FALSE)=0,"",VLOOKUP($AC60,'04'!$AC$8:$BH$275,27,FALSE)+VLOOKUP($AC60,'05'!$AC$8:$BP$273,35,FALSE)+VLOOKUP($AC60,'06'!$AC$8:$BH$274,27,FALSE))</f>
        <v/>
      </c>
      <c r="BD60" s="99"/>
      <c r="BE60" s="99"/>
      <c r="BF60" s="100"/>
      <c r="BG60" s="89" t="str">
        <f t="shared" si="0"/>
        <v>n.é.</v>
      </c>
      <c r="BH60" s="90"/>
    </row>
    <row r="61" spans="1:60" s="3" customFormat="1" ht="20.100000000000001" customHeight="1">
      <c r="A61" s="111" t="s">
        <v>212</v>
      </c>
      <c r="B61" s="112"/>
      <c r="C61" s="113" t="s">
        <v>342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5"/>
      <c r="AC61" s="116" t="s">
        <v>343</v>
      </c>
      <c r="AD61" s="117"/>
      <c r="AE61" s="118">
        <f>SUM(AE58:AH60)</f>
        <v>100</v>
      </c>
      <c r="AF61" s="119"/>
      <c r="AG61" s="119"/>
      <c r="AH61" s="120"/>
      <c r="AI61" s="118">
        <f t="shared" ref="AI61" si="33">SUM(AI58:AL60)</f>
        <v>341</v>
      </c>
      <c r="AJ61" s="119"/>
      <c r="AK61" s="119"/>
      <c r="AL61" s="120"/>
      <c r="AM61" s="118">
        <f t="shared" ref="AM61" si="34">SUM(AM58:AP60)</f>
        <v>369</v>
      </c>
      <c r="AN61" s="119"/>
      <c r="AO61" s="119"/>
      <c r="AP61" s="120"/>
      <c r="AQ61" s="223" t="s">
        <v>703</v>
      </c>
      <c r="AR61" s="224"/>
      <c r="AS61" s="224"/>
      <c r="AT61" s="225"/>
      <c r="AU61" s="118">
        <f t="shared" ref="AU61" si="35">SUM(AU58:AX60)</f>
        <v>0</v>
      </c>
      <c r="AV61" s="119"/>
      <c r="AW61" s="119"/>
      <c r="AX61" s="120"/>
      <c r="AY61" s="223" t="s">
        <v>703</v>
      </c>
      <c r="AZ61" s="224"/>
      <c r="BA61" s="224"/>
      <c r="BB61" s="225"/>
      <c r="BC61" s="118">
        <f t="shared" ref="BC61" si="36">SUM(BC58:BF60)</f>
        <v>369</v>
      </c>
      <c r="BD61" s="119"/>
      <c r="BE61" s="119"/>
      <c r="BF61" s="120"/>
      <c r="BG61" s="121">
        <f t="shared" si="0"/>
        <v>1.0821114369501466</v>
      </c>
      <c r="BH61" s="122"/>
    </row>
    <row r="62" spans="1:60" ht="20.100000000000001" customHeight="1">
      <c r="A62" s="91" t="s">
        <v>213</v>
      </c>
      <c r="B62" s="92"/>
      <c r="C62" s="123" t="s">
        <v>456</v>
      </c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5"/>
      <c r="AC62" s="96" t="s">
        <v>344</v>
      </c>
      <c r="AD62" s="97"/>
      <c r="AE62" s="98" t="str">
        <f>IF(VLOOKUP(AC62,'04'!$AC$8:$BH$275,3,FALSE)+VLOOKUP(AC62,'05'!$AC$8:$BP$273,3,FALSE)+VLOOKUP(AC62,'06'!$AC$8:$BH$274,3,FALSE)=0,"",VLOOKUP(AC62,'04'!$AC$8:$BH$275,3,FALSE)+VLOOKUP(AC62,'05'!$AC$8:$BP$273,3,FALSE)+VLOOKUP(AC62,'06'!$AC$8:$BH$274,3,FALSE))</f>
        <v/>
      </c>
      <c r="AF62" s="99"/>
      <c r="AG62" s="99"/>
      <c r="AH62" s="100"/>
      <c r="AI62" s="98" t="str">
        <f>IF(VLOOKUP(AC62,'04'!$AC$8:$BH$275,7,FALSE)+VLOOKUP(AC62,'05'!$AC$8:$BP$273,15,FALSE)+VLOOKUP(AC62,'06'!$AC$8:$BH$274,7,FALSE)=0,"",VLOOKUP(AC62,'04'!$AC$8:$BH$275,7,FALSE)+VLOOKUP(AC62,'05'!$AC$8:$BP$273,15,FALSE)+VLOOKUP(AC62,'06'!$AC$8:$BH$274,7,FALSE))</f>
        <v/>
      </c>
      <c r="AJ62" s="99"/>
      <c r="AK62" s="99"/>
      <c r="AL62" s="100"/>
      <c r="AM62" s="98" t="str">
        <f>IF(VLOOKUP($AC62,'04'!$AC$8:$BH$275,11,FALSE)+VLOOKUP($AC62,'05'!$AC$8:$BP$273,19,FALSE)+VLOOKUP($AC62,'06'!$AC$8:$BH$274,11,FALSE)=0,"",VLOOKUP($AC62,'04'!$AC$8:$BH$275,11,FALSE)+VLOOKUP($AC62,'05'!$AC$8:$BP$273,19,FALSE)+VLOOKUP($AC62,'06'!$AC$8:$BH$274,11,FALSE))</f>
        <v/>
      </c>
      <c r="AN62" s="99"/>
      <c r="AO62" s="99"/>
      <c r="AP62" s="100"/>
      <c r="AQ62" s="196" t="s">
        <v>703</v>
      </c>
      <c r="AR62" s="197"/>
      <c r="AS62" s="197"/>
      <c r="AT62" s="198"/>
      <c r="AU62" s="98"/>
      <c r="AV62" s="99"/>
      <c r="AW62" s="99"/>
      <c r="AX62" s="100"/>
      <c r="AY62" s="196" t="s">
        <v>703</v>
      </c>
      <c r="AZ62" s="197"/>
      <c r="BA62" s="197"/>
      <c r="BB62" s="198"/>
      <c r="BC62" s="98" t="str">
        <f>IF(VLOOKUP($AC62,'04'!$AC$8:$BH$275,27,FALSE)+VLOOKUP($AC62,'05'!$AC$8:$BP$273,35,FALSE)+VLOOKUP($AC62,'06'!$AC$8:$BH$274,27,FALSE)=0,"",VLOOKUP($AC62,'04'!$AC$8:$BH$275,27,FALSE)+VLOOKUP($AC62,'05'!$AC$8:$BP$273,35,FALSE)+VLOOKUP($AC62,'06'!$AC$8:$BH$274,27,FALSE))</f>
        <v/>
      </c>
      <c r="BD62" s="99"/>
      <c r="BE62" s="99"/>
      <c r="BF62" s="100"/>
      <c r="BG62" s="89" t="str">
        <f t="shared" si="0"/>
        <v>n.é.</v>
      </c>
      <c r="BH62" s="90"/>
    </row>
    <row r="63" spans="1:60" ht="20.100000000000001" customHeight="1">
      <c r="A63" s="91" t="s">
        <v>214</v>
      </c>
      <c r="B63" s="92"/>
      <c r="C63" s="93" t="s">
        <v>457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5"/>
      <c r="AC63" s="96" t="s">
        <v>345</v>
      </c>
      <c r="AD63" s="97"/>
      <c r="AE63" s="98" t="str">
        <f>IF(VLOOKUP(AC63,'04'!$AC$8:$BH$275,3,FALSE)+VLOOKUP(AC63,'05'!$AC$8:$BP$273,3,FALSE)+VLOOKUP(AC63,'06'!$AC$8:$BH$274,3,FALSE)=0,"",VLOOKUP(AC63,'04'!$AC$8:$BH$275,3,FALSE)+VLOOKUP(AC63,'05'!$AC$8:$BP$273,3,FALSE)+VLOOKUP(AC63,'06'!$AC$8:$BH$274,3,FALSE))</f>
        <v/>
      </c>
      <c r="AF63" s="99"/>
      <c r="AG63" s="99"/>
      <c r="AH63" s="100"/>
      <c r="AI63" s="98" t="str">
        <f>IF(VLOOKUP(AC63,'04'!$AC$8:$BH$275,7,FALSE)+VLOOKUP(AC63,'05'!$AC$8:$BP$273,15,FALSE)+VLOOKUP(AC63,'06'!$AC$8:$BH$274,7,FALSE)=0,"",VLOOKUP(AC63,'04'!$AC$8:$BH$275,7,FALSE)+VLOOKUP(AC63,'05'!$AC$8:$BP$273,15,FALSE)+VLOOKUP(AC63,'06'!$AC$8:$BH$274,7,FALSE))</f>
        <v/>
      </c>
      <c r="AJ63" s="99"/>
      <c r="AK63" s="99"/>
      <c r="AL63" s="100"/>
      <c r="AM63" s="98" t="str">
        <f>IF(VLOOKUP($AC63,'04'!$AC$8:$BH$275,11,FALSE)+VLOOKUP($AC63,'05'!$AC$8:$BP$273,19,FALSE)+VLOOKUP($AC63,'06'!$AC$8:$BH$274,11,FALSE)=0,"",VLOOKUP($AC63,'04'!$AC$8:$BH$275,11,FALSE)+VLOOKUP($AC63,'05'!$AC$8:$BP$273,19,FALSE)+VLOOKUP($AC63,'06'!$AC$8:$BH$274,11,FALSE))</f>
        <v/>
      </c>
      <c r="AN63" s="99"/>
      <c r="AO63" s="99"/>
      <c r="AP63" s="100"/>
      <c r="AQ63" s="196" t="s">
        <v>703</v>
      </c>
      <c r="AR63" s="197"/>
      <c r="AS63" s="197"/>
      <c r="AT63" s="198"/>
      <c r="AU63" s="98"/>
      <c r="AV63" s="99"/>
      <c r="AW63" s="99"/>
      <c r="AX63" s="100"/>
      <c r="AY63" s="196" t="s">
        <v>703</v>
      </c>
      <c r="AZ63" s="197"/>
      <c r="BA63" s="197"/>
      <c r="BB63" s="198"/>
      <c r="BC63" s="98" t="str">
        <f>IF(VLOOKUP($AC63,'04'!$AC$8:$BH$275,27,FALSE)+VLOOKUP($AC63,'05'!$AC$8:$BP$273,35,FALSE)+VLOOKUP($AC63,'06'!$AC$8:$BH$274,27,FALSE)=0,"",VLOOKUP($AC63,'04'!$AC$8:$BH$275,27,FALSE)+VLOOKUP($AC63,'05'!$AC$8:$BP$273,35,FALSE)+VLOOKUP($AC63,'06'!$AC$8:$BH$274,27,FALSE))</f>
        <v/>
      </c>
      <c r="BD63" s="99"/>
      <c r="BE63" s="99"/>
      <c r="BF63" s="100"/>
      <c r="BG63" s="89" t="str">
        <f t="shared" si="0"/>
        <v>n.é.</v>
      </c>
      <c r="BH63" s="90"/>
    </row>
    <row r="64" spans="1:60" ht="20.100000000000001" customHeight="1">
      <c r="A64" s="91" t="s">
        <v>215</v>
      </c>
      <c r="B64" s="92"/>
      <c r="C64" s="123" t="s">
        <v>346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5"/>
      <c r="AC64" s="96" t="s">
        <v>347</v>
      </c>
      <c r="AD64" s="97"/>
      <c r="AE64" s="98">
        <f>IF(VLOOKUP(AC64,'04'!$AC$8:$BH$275,3,FALSE)+VLOOKUP(AC64,'05'!$AC$8:$BP$273,3,FALSE)+VLOOKUP(AC64,'06'!$AC$8:$BH$274,3,FALSE)=0,"",VLOOKUP(AC64,'04'!$AC$8:$BH$275,3,FALSE)+VLOOKUP(AC64,'05'!$AC$8:$BP$273,3,FALSE)+VLOOKUP(AC64,'06'!$AC$8:$BH$274,3,FALSE))</f>
        <v>50</v>
      </c>
      <c r="AF64" s="99"/>
      <c r="AG64" s="99"/>
      <c r="AH64" s="100"/>
      <c r="AI64" s="98">
        <f>IF(VLOOKUP(AC64,'04'!$AC$8:$BH$275,7,FALSE)+VLOOKUP(AC64,'05'!$AC$8:$BP$273,15,FALSE)+VLOOKUP(AC64,'06'!$AC$8:$BH$274,7,FALSE)=0,"",VLOOKUP(AC64,'04'!$AC$8:$BH$275,7,FALSE)+VLOOKUP(AC64,'05'!$AC$8:$BP$273,15,FALSE)+VLOOKUP(AC64,'06'!$AC$8:$BH$274,7,FALSE))</f>
        <v>50</v>
      </c>
      <c r="AJ64" s="99"/>
      <c r="AK64" s="99"/>
      <c r="AL64" s="100"/>
      <c r="AM64" s="98">
        <f>IF(VLOOKUP($AC64,'04'!$AC$8:$BH$275,11,FALSE)+VLOOKUP($AC64,'05'!$AC$8:$BP$273,19,FALSE)+VLOOKUP($AC64,'06'!$AC$8:$BH$274,11,FALSE)=0,"",VLOOKUP($AC64,'04'!$AC$8:$BH$275,11,FALSE)+VLOOKUP($AC64,'05'!$AC$8:$BP$273,19,FALSE)+VLOOKUP($AC64,'06'!$AC$8:$BH$274,11,FALSE))</f>
        <v>81</v>
      </c>
      <c r="AN64" s="99"/>
      <c r="AO64" s="99"/>
      <c r="AP64" s="100"/>
      <c r="AQ64" s="196" t="s">
        <v>703</v>
      </c>
      <c r="AR64" s="197"/>
      <c r="AS64" s="197"/>
      <c r="AT64" s="198"/>
      <c r="AU64" s="98"/>
      <c r="AV64" s="99"/>
      <c r="AW64" s="99"/>
      <c r="AX64" s="100"/>
      <c r="AY64" s="196" t="s">
        <v>703</v>
      </c>
      <c r="AZ64" s="197"/>
      <c r="BA64" s="197"/>
      <c r="BB64" s="198"/>
      <c r="BC64" s="98">
        <f>IF(VLOOKUP($AC64,'04'!$AC$8:$BH$275,27,FALSE)+VLOOKUP($AC64,'05'!$AC$8:$BP$273,35,FALSE)+VLOOKUP($AC64,'06'!$AC$8:$BH$274,27,FALSE)=0,"",VLOOKUP($AC64,'04'!$AC$8:$BH$275,27,FALSE)+VLOOKUP($AC64,'05'!$AC$8:$BP$273,35,FALSE)+VLOOKUP($AC64,'06'!$AC$8:$BH$274,27,FALSE))</f>
        <v>81</v>
      </c>
      <c r="BD64" s="99"/>
      <c r="BE64" s="99"/>
      <c r="BF64" s="100"/>
      <c r="BG64" s="89">
        <f t="shared" si="0"/>
        <v>1.62</v>
      </c>
      <c r="BH64" s="90"/>
    </row>
    <row r="65" spans="1:60" s="3" customFormat="1" ht="20.100000000000001" customHeight="1">
      <c r="A65" s="111" t="s">
        <v>216</v>
      </c>
      <c r="B65" s="112"/>
      <c r="C65" s="113" t="s">
        <v>348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5"/>
      <c r="AC65" s="116" t="s">
        <v>349</v>
      </c>
      <c r="AD65" s="117"/>
      <c r="AE65" s="118">
        <f>SUM(AE62:AH64)</f>
        <v>50</v>
      </c>
      <c r="AF65" s="119"/>
      <c r="AG65" s="119"/>
      <c r="AH65" s="120"/>
      <c r="AI65" s="118">
        <f t="shared" ref="AI65" si="37">SUM(AI62:AL64)</f>
        <v>50</v>
      </c>
      <c r="AJ65" s="119"/>
      <c r="AK65" s="119"/>
      <c r="AL65" s="120"/>
      <c r="AM65" s="118">
        <f t="shared" ref="AM65" si="38">SUM(AM62:AP64)</f>
        <v>81</v>
      </c>
      <c r="AN65" s="119"/>
      <c r="AO65" s="119"/>
      <c r="AP65" s="120"/>
      <c r="AQ65" s="223" t="s">
        <v>703</v>
      </c>
      <c r="AR65" s="224"/>
      <c r="AS65" s="224"/>
      <c r="AT65" s="225"/>
      <c r="AU65" s="118">
        <f t="shared" ref="AU65" si="39">SUM(AU62:AX64)</f>
        <v>0</v>
      </c>
      <c r="AV65" s="119"/>
      <c r="AW65" s="119"/>
      <c r="AX65" s="120"/>
      <c r="AY65" s="223" t="s">
        <v>703</v>
      </c>
      <c r="AZ65" s="224"/>
      <c r="BA65" s="224"/>
      <c r="BB65" s="225"/>
      <c r="BC65" s="118">
        <f t="shared" ref="BC65" si="40">SUM(BC62:BF64)</f>
        <v>81</v>
      </c>
      <c r="BD65" s="119"/>
      <c r="BE65" s="119"/>
      <c r="BF65" s="120"/>
      <c r="BG65" s="121">
        <f t="shared" si="0"/>
        <v>1.62</v>
      </c>
      <c r="BH65" s="122"/>
    </row>
    <row r="66" spans="1:60" s="26" customFormat="1" ht="20.100000000000001" customHeight="1">
      <c r="A66" s="129" t="s">
        <v>217</v>
      </c>
      <c r="B66" s="130"/>
      <c r="C66" s="131" t="s">
        <v>350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3"/>
      <c r="AC66" s="134" t="s">
        <v>351</v>
      </c>
      <c r="AD66" s="135"/>
      <c r="AE66" s="136">
        <f>AE20+AE26+AE40+AE51+AE57+AE61+AE65</f>
        <v>322694</v>
      </c>
      <c r="AF66" s="137"/>
      <c r="AG66" s="137"/>
      <c r="AH66" s="138"/>
      <c r="AI66" s="136">
        <f t="shared" ref="AI66" si="41">AI20+AI26+AI40+AI51+AI57+AI61+AI65</f>
        <v>330316</v>
      </c>
      <c r="AJ66" s="137"/>
      <c r="AK66" s="137"/>
      <c r="AL66" s="138"/>
      <c r="AM66" s="136">
        <f t="shared" ref="AM66" si="42">AM20+AM26+AM40+AM51+AM57+AM61+AM65</f>
        <v>161776</v>
      </c>
      <c r="AN66" s="137"/>
      <c r="AO66" s="137"/>
      <c r="AP66" s="138"/>
      <c r="AQ66" s="226" t="s">
        <v>703</v>
      </c>
      <c r="AR66" s="227"/>
      <c r="AS66" s="227"/>
      <c r="AT66" s="228"/>
      <c r="AU66" s="136">
        <f t="shared" ref="AU66" si="43">AU20+AU26+AU40+AU51+AU57+AU61+AU65</f>
        <v>0</v>
      </c>
      <c r="AV66" s="137"/>
      <c r="AW66" s="137"/>
      <c r="AX66" s="138"/>
      <c r="AY66" s="226" t="s">
        <v>703</v>
      </c>
      <c r="AZ66" s="227"/>
      <c r="BA66" s="227"/>
      <c r="BB66" s="228"/>
      <c r="BC66" s="136">
        <f t="shared" ref="BC66" si="44">BC20+BC26+BC40+BC51+BC57+BC61+BC65</f>
        <v>161769</v>
      </c>
      <c r="BD66" s="137"/>
      <c r="BE66" s="137"/>
      <c r="BF66" s="138"/>
      <c r="BG66" s="139">
        <f t="shared" si="0"/>
        <v>0.48974012763535524</v>
      </c>
      <c r="BH66" s="140"/>
    </row>
    <row r="67" spans="1:60" ht="20.100000000000001" customHeight="1">
      <c r="A67" s="91" t="s">
        <v>218</v>
      </c>
      <c r="B67" s="92"/>
      <c r="C67" s="143" t="s">
        <v>352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5"/>
      <c r="AC67" s="146" t="s">
        <v>353</v>
      </c>
      <c r="AD67" s="147"/>
      <c r="AE67" s="98" t="str">
        <f>IF(VLOOKUP(AC67,'04'!$AC$8:$BH$275,3,FALSE)+VLOOKUP(AC67,'05'!$AC$8:$BP$273,3,FALSE)+VLOOKUP(AC67,'06'!$AC$8:$BH$274,3,FALSE)=0,"",VLOOKUP(AC67,'04'!$AC$8:$BH$275,3,FALSE)+VLOOKUP(AC67,'05'!$AC$8:$BP$273,3,FALSE)+VLOOKUP(AC67,'06'!$AC$8:$BH$274,3,FALSE))</f>
        <v/>
      </c>
      <c r="AF67" s="99"/>
      <c r="AG67" s="99"/>
      <c r="AH67" s="100"/>
      <c r="AI67" s="98" t="str">
        <f>IF(VLOOKUP(AC67,'04'!$AC$8:$BH$275,7,FALSE)+VLOOKUP(AC67,'05'!$AC$8:$BP$273,15,FALSE)+VLOOKUP(AC67,'06'!$AC$8:$BH$274,7,FALSE)=0,"",VLOOKUP(AC67,'04'!$AC$8:$BH$275,7,FALSE)+VLOOKUP(AC67,'05'!$AC$8:$BP$273,15,FALSE)+VLOOKUP(AC67,'06'!$AC$8:$BH$274,7,FALSE))</f>
        <v/>
      </c>
      <c r="AJ67" s="99"/>
      <c r="AK67" s="99"/>
      <c r="AL67" s="100"/>
      <c r="AM67" s="98" t="str">
        <f>IF(VLOOKUP($AC67,'04'!$AC$8:$BH$275,11,FALSE)+VLOOKUP($AC67,'05'!$AC$8:$BP$273,19,FALSE)+VLOOKUP($AC67,'06'!$AC$8:$BH$274,11,FALSE)=0,"",VLOOKUP($AC67,'04'!$AC$8:$BH$275,11,FALSE)+VLOOKUP($AC67,'05'!$AC$8:$BP$273,19,FALSE)+VLOOKUP($AC67,'06'!$AC$8:$BH$274,11,FALSE))</f>
        <v/>
      </c>
      <c r="AN67" s="99"/>
      <c r="AO67" s="99"/>
      <c r="AP67" s="100"/>
      <c r="AQ67" s="196" t="s">
        <v>703</v>
      </c>
      <c r="AR67" s="197"/>
      <c r="AS67" s="197"/>
      <c r="AT67" s="198"/>
      <c r="AU67" s="98"/>
      <c r="AV67" s="99"/>
      <c r="AW67" s="99"/>
      <c r="AX67" s="100"/>
      <c r="AY67" s="196" t="s">
        <v>703</v>
      </c>
      <c r="AZ67" s="197"/>
      <c r="BA67" s="197"/>
      <c r="BB67" s="198"/>
      <c r="BC67" s="98" t="str">
        <f>IF(VLOOKUP($AC67,'04'!$AC$8:$BH$275,27,FALSE)+VLOOKUP($AC67,'05'!$AC$8:$BP$273,35,FALSE)+VLOOKUP($AC67,'06'!$AC$8:$BH$274,27,FALSE)=0,"",VLOOKUP($AC67,'04'!$AC$8:$BH$275,27,FALSE)+VLOOKUP($AC67,'05'!$AC$8:$BP$273,35,FALSE)+VLOOKUP($AC67,'06'!$AC$8:$BH$274,27,FALSE))</f>
        <v/>
      </c>
      <c r="BD67" s="99"/>
      <c r="BE67" s="99"/>
      <c r="BF67" s="100"/>
      <c r="BG67" s="89" t="str">
        <f t="shared" si="0"/>
        <v>n.é.</v>
      </c>
      <c r="BH67" s="90"/>
    </row>
    <row r="68" spans="1:60" ht="20.100000000000001" customHeight="1">
      <c r="A68" s="91" t="s">
        <v>219</v>
      </c>
      <c r="B68" s="92"/>
      <c r="C68" s="123" t="s">
        <v>354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5"/>
      <c r="AC68" s="146" t="s">
        <v>355</v>
      </c>
      <c r="AD68" s="147"/>
      <c r="AE68" s="98" t="str">
        <f>IF(VLOOKUP(AC68,'04'!$AC$8:$BH$275,3,FALSE)+VLOOKUP(AC68,'05'!$AC$8:$BP$273,3,FALSE)+VLOOKUP(AC68,'06'!$AC$8:$BH$274,3,FALSE)=0,"",VLOOKUP(AC68,'04'!$AC$8:$BH$275,3,FALSE)+VLOOKUP(AC68,'05'!$AC$8:$BP$273,3,FALSE)+VLOOKUP(AC68,'06'!$AC$8:$BH$274,3,FALSE))</f>
        <v/>
      </c>
      <c r="AF68" s="99"/>
      <c r="AG68" s="99"/>
      <c r="AH68" s="100"/>
      <c r="AI68" s="98" t="str">
        <f>IF(VLOOKUP(AC68,'04'!$AC$8:$BH$275,7,FALSE)+VLOOKUP(AC68,'05'!$AC$8:$BP$273,15,FALSE)+VLOOKUP(AC68,'06'!$AC$8:$BH$274,7,FALSE)=0,"",VLOOKUP(AC68,'04'!$AC$8:$BH$275,7,FALSE)+VLOOKUP(AC68,'05'!$AC$8:$BP$273,15,FALSE)+VLOOKUP(AC68,'06'!$AC$8:$BH$274,7,FALSE))</f>
        <v/>
      </c>
      <c r="AJ68" s="99"/>
      <c r="AK68" s="99"/>
      <c r="AL68" s="100"/>
      <c r="AM68" s="98" t="str">
        <f>IF(VLOOKUP($AC68,'04'!$AC$8:$BH$275,11,FALSE)+VLOOKUP($AC68,'05'!$AC$8:$BP$273,19,FALSE)+VLOOKUP($AC68,'06'!$AC$8:$BH$274,11,FALSE)=0,"",VLOOKUP($AC68,'04'!$AC$8:$BH$275,11,FALSE)+VLOOKUP($AC68,'05'!$AC$8:$BP$273,19,FALSE)+VLOOKUP($AC68,'06'!$AC$8:$BH$274,11,FALSE))</f>
        <v/>
      </c>
      <c r="AN68" s="99"/>
      <c r="AO68" s="99"/>
      <c r="AP68" s="100"/>
      <c r="AQ68" s="196" t="s">
        <v>703</v>
      </c>
      <c r="AR68" s="197"/>
      <c r="AS68" s="197"/>
      <c r="AT68" s="198"/>
      <c r="AU68" s="98"/>
      <c r="AV68" s="99"/>
      <c r="AW68" s="99"/>
      <c r="AX68" s="100"/>
      <c r="AY68" s="196" t="s">
        <v>703</v>
      </c>
      <c r="AZ68" s="197"/>
      <c r="BA68" s="197"/>
      <c r="BB68" s="198"/>
      <c r="BC68" s="98" t="str">
        <f>IF(VLOOKUP($AC68,'04'!$AC$8:$BH$275,27,FALSE)+VLOOKUP($AC68,'05'!$AC$8:$BP$273,35,FALSE)+VLOOKUP($AC68,'06'!$AC$8:$BH$274,27,FALSE)=0,"",VLOOKUP($AC68,'04'!$AC$8:$BH$275,27,FALSE)+VLOOKUP($AC68,'05'!$AC$8:$BP$273,35,FALSE)+VLOOKUP($AC68,'06'!$AC$8:$BH$274,27,FALSE))</f>
        <v/>
      </c>
      <c r="BD68" s="99"/>
      <c r="BE68" s="99"/>
      <c r="BF68" s="100"/>
      <c r="BG68" s="89" t="str">
        <f t="shared" si="0"/>
        <v>n.é.</v>
      </c>
      <c r="BH68" s="90"/>
    </row>
    <row r="69" spans="1:60" ht="20.100000000000001" customHeight="1">
      <c r="A69" s="91" t="s">
        <v>220</v>
      </c>
      <c r="B69" s="92"/>
      <c r="C69" s="143" t="s">
        <v>356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5"/>
      <c r="AC69" s="146" t="s">
        <v>357</v>
      </c>
      <c r="AD69" s="147"/>
      <c r="AE69" s="98" t="str">
        <f>IF(VLOOKUP(AC69,'04'!$AC$8:$BH$275,3,FALSE)+VLOOKUP(AC69,'05'!$AC$8:$BP$273,3,FALSE)+VLOOKUP(AC69,'06'!$AC$8:$BH$274,3,FALSE)=0,"",VLOOKUP(AC69,'04'!$AC$8:$BH$275,3,FALSE)+VLOOKUP(AC69,'05'!$AC$8:$BP$273,3,FALSE)+VLOOKUP(AC69,'06'!$AC$8:$BH$274,3,FALSE))</f>
        <v/>
      </c>
      <c r="AF69" s="99"/>
      <c r="AG69" s="99"/>
      <c r="AH69" s="100"/>
      <c r="AI69" s="98" t="str">
        <f>IF(VLOOKUP(AC69,'04'!$AC$8:$BH$275,7,FALSE)+VLOOKUP(AC69,'05'!$AC$8:$BP$273,15,FALSE)+VLOOKUP(AC69,'06'!$AC$8:$BH$274,7,FALSE)=0,"",VLOOKUP(AC69,'04'!$AC$8:$BH$275,7,FALSE)+VLOOKUP(AC69,'05'!$AC$8:$BP$273,15,FALSE)+VLOOKUP(AC69,'06'!$AC$8:$BH$274,7,FALSE))</f>
        <v/>
      </c>
      <c r="AJ69" s="99"/>
      <c r="AK69" s="99"/>
      <c r="AL69" s="100"/>
      <c r="AM69" s="98" t="str">
        <f>IF(VLOOKUP($AC69,'04'!$AC$8:$BH$275,11,FALSE)+VLOOKUP($AC69,'05'!$AC$8:$BP$273,19,FALSE)+VLOOKUP($AC69,'06'!$AC$8:$BH$274,11,FALSE)=0,"",VLOOKUP($AC69,'04'!$AC$8:$BH$275,11,FALSE)+VLOOKUP($AC69,'05'!$AC$8:$BP$273,19,FALSE)+VLOOKUP($AC69,'06'!$AC$8:$BH$274,11,FALSE))</f>
        <v/>
      </c>
      <c r="AN69" s="99"/>
      <c r="AO69" s="99"/>
      <c r="AP69" s="100"/>
      <c r="AQ69" s="196" t="s">
        <v>703</v>
      </c>
      <c r="AR69" s="197"/>
      <c r="AS69" s="197"/>
      <c r="AT69" s="198"/>
      <c r="AU69" s="98"/>
      <c r="AV69" s="99"/>
      <c r="AW69" s="99"/>
      <c r="AX69" s="100"/>
      <c r="AY69" s="196" t="s">
        <v>703</v>
      </c>
      <c r="AZ69" s="197"/>
      <c r="BA69" s="197"/>
      <c r="BB69" s="198"/>
      <c r="BC69" s="98" t="str">
        <f>IF(VLOOKUP($AC69,'04'!$AC$8:$BH$275,27,FALSE)+VLOOKUP($AC69,'05'!$AC$8:$BP$273,35,FALSE)+VLOOKUP($AC69,'06'!$AC$8:$BH$274,27,FALSE)=0,"",VLOOKUP($AC69,'04'!$AC$8:$BH$275,27,FALSE)+VLOOKUP($AC69,'05'!$AC$8:$BP$273,35,FALSE)+VLOOKUP($AC69,'06'!$AC$8:$BH$274,27,FALSE))</f>
        <v/>
      </c>
      <c r="BD69" s="99"/>
      <c r="BE69" s="99"/>
      <c r="BF69" s="100"/>
      <c r="BG69" s="89" t="str">
        <f t="shared" si="0"/>
        <v>n.é.</v>
      </c>
      <c r="BH69" s="90"/>
    </row>
    <row r="70" spans="1:60" s="3" customFormat="1" ht="20.100000000000001" customHeight="1">
      <c r="A70" s="111" t="s">
        <v>221</v>
      </c>
      <c r="B70" s="112"/>
      <c r="C70" s="126" t="s">
        <v>458</v>
      </c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8"/>
      <c r="AC70" s="141" t="s">
        <v>358</v>
      </c>
      <c r="AD70" s="142"/>
      <c r="AE70" s="118">
        <f>SUM(AE67:AH69)</f>
        <v>0</v>
      </c>
      <c r="AF70" s="119"/>
      <c r="AG70" s="119"/>
      <c r="AH70" s="120"/>
      <c r="AI70" s="118">
        <f t="shared" ref="AI70" si="45">SUM(AI67:AL69)</f>
        <v>0</v>
      </c>
      <c r="AJ70" s="119"/>
      <c r="AK70" s="119"/>
      <c r="AL70" s="120"/>
      <c r="AM70" s="118">
        <f t="shared" ref="AM70" si="46">SUM(AM67:AP69)</f>
        <v>0</v>
      </c>
      <c r="AN70" s="119"/>
      <c r="AO70" s="119"/>
      <c r="AP70" s="120"/>
      <c r="AQ70" s="223" t="s">
        <v>703</v>
      </c>
      <c r="AR70" s="224"/>
      <c r="AS70" s="224"/>
      <c r="AT70" s="225"/>
      <c r="AU70" s="118">
        <f t="shared" ref="AU70" si="47">SUM(AU67:AX69)</f>
        <v>0</v>
      </c>
      <c r="AV70" s="119"/>
      <c r="AW70" s="119"/>
      <c r="AX70" s="120"/>
      <c r="AY70" s="223" t="s">
        <v>703</v>
      </c>
      <c r="AZ70" s="224"/>
      <c r="BA70" s="224"/>
      <c r="BB70" s="225"/>
      <c r="BC70" s="118">
        <f t="shared" ref="BC70" si="48">SUM(BC67:BF69)</f>
        <v>0</v>
      </c>
      <c r="BD70" s="119"/>
      <c r="BE70" s="119"/>
      <c r="BF70" s="120"/>
      <c r="BG70" s="121" t="str">
        <f>IF(AI70&gt;0,BC70/AI70,"n.é.")</f>
        <v>n.é.</v>
      </c>
      <c r="BH70" s="122"/>
    </row>
    <row r="71" spans="1:60" ht="20.100000000000001" customHeight="1">
      <c r="A71" s="91" t="s">
        <v>222</v>
      </c>
      <c r="B71" s="92"/>
      <c r="C71" s="123" t="s">
        <v>359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5"/>
      <c r="AC71" s="146" t="s">
        <v>360</v>
      </c>
      <c r="AD71" s="147"/>
      <c r="AE71" s="98" t="str">
        <f>IF(VLOOKUP(AC71,'04'!$AC$8:$BH$275,3,FALSE)+VLOOKUP(AC71,'05'!$AC$8:$BP$273,3,FALSE)+VLOOKUP(AC71,'06'!$AC$8:$BH$274,3,FALSE)=0,"",VLOOKUP(AC71,'04'!$AC$8:$BH$275,3,FALSE)+VLOOKUP(AC71,'05'!$AC$8:$BP$273,3,FALSE)+VLOOKUP(AC71,'06'!$AC$8:$BH$274,3,FALSE))</f>
        <v/>
      </c>
      <c r="AF71" s="99"/>
      <c r="AG71" s="99"/>
      <c r="AH71" s="100"/>
      <c r="AI71" s="98" t="str">
        <f>IF(VLOOKUP(AC71,'04'!$AC$8:$BH$275,7,FALSE)+VLOOKUP(AC71,'05'!$AC$8:$BP$273,15,FALSE)+VLOOKUP(AC71,'06'!$AC$8:$BH$274,7,FALSE)=0,"",VLOOKUP(AC71,'04'!$AC$8:$BH$275,7,FALSE)+VLOOKUP(AC71,'05'!$AC$8:$BP$273,15,FALSE)+VLOOKUP(AC71,'06'!$AC$8:$BH$274,7,FALSE))</f>
        <v/>
      </c>
      <c r="AJ71" s="99"/>
      <c r="AK71" s="99"/>
      <c r="AL71" s="100"/>
      <c r="AM71" s="98" t="str">
        <f>IF(VLOOKUP($AC71,'04'!$AC$8:$BH$275,11,FALSE)+VLOOKUP($AC71,'05'!$AC$8:$BP$273,19,FALSE)+VLOOKUP($AC71,'06'!$AC$8:$BH$274,11,FALSE)=0,"",VLOOKUP($AC71,'04'!$AC$8:$BH$275,11,FALSE)+VLOOKUP($AC71,'05'!$AC$8:$BP$273,19,FALSE)+VLOOKUP($AC71,'06'!$AC$8:$BH$274,11,FALSE))</f>
        <v/>
      </c>
      <c r="AN71" s="99"/>
      <c r="AO71" s="99"/>
      <c r="AP71" s="100"/>
      <c r="AQ71" s="196" t="s">
        <v>703</v>
      </c>
      <c r="AR71" s="197"/>
      <c r="AS71" s="197"/>
      <c r="AT71" s="198"/>
      <c r="AU71" s="98"/>
      <c r="AV71" s="99"/>
      <c r="AW71" s="99"/>
      <c r="AX71" s="100"/>
      <c r="AY71" s="196" t="s">
        <v>703</v>
      </c>
      <c r="AZ71" s="197"/>
      <c r="BA71" s="197"/>
      <c r="BB71" s="198"/>
      <c r="BC71" s="98" t="str">
        <f>IF(VLOOKUP($AC71,'04'!$AC$8:$BH$275,27,FALSE)+VLOOKUP($AC71,'05'!$AC$8:$BP$273,35,FALSE)+VLOOKUP($AC71,'06'!$AC$8:$BH$274,27,FALSE)=0,"",VLOOKUP($AC71,'04'!$AC$8:$BH$275,27,FALSE)+VLOOKUP($AC71,'05'!$AC$8:$BP$273,35,FALSE)+VLOOKUP($AC71,'06'!$AC$8:$BH$274,27,FALSE))</f>
        <v/>
      </c>
      <c r="BD71" s="99"/>
      <c r="BE71" s="99"/>
      <c r="BF71" s="100"/>
      <c r="BG71" s="89" t="str">
        <f t="shared" si="0"/>
        <v>n.é.</v>
      </c>
      <c r="BH71" s="90"/>
    </row>
    <row r="72" spans="1:60" ht="20.100000000000001" customHeight="1">
      <c r="A72" s="91" t="s">
        <v>223</v>
      </c>
      <c r="B72" s="92"/>
      <c r="C72" s="143" t="s">
        <v>361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5"/>
      <c r="AC72" s="146" t="s">
        <v>362</v>
      </c>
      <c r="AD72" s="147"/>
      <c r="AE72" s="98" t="str">
        <f>IF(VLOOKUP(AC72,'04'!$AC$8:$BH$275,3,FALSE)+VLOOKUP(AC72,'05'!$AC$8:$BP$273,3,FALSE)+VLOOKUP(AC72,'06'!$AC$8:$BH$274,3,FALSE)=0,"",VLOOKUP(AC72,'04'!$AC$8:$BH$275,3,FALSE)+VLOOKUP(AC72,'05'!$AC$8:$BP$273,3,FALSE)+VLOOKUP(AC72,'06'!$AC$8:$BH$274,3,FALSE))</f>
        <v/>
      </c>
      <c r="AF72" s="99"/>
      <c r="AG72" s="99"/>
      <c r="AH72" s="100"/>
      <c r="AI72" s="98" t="str">
        <f>IF(VLOOKUP(AC72,'04'!$AC$8:$BH$275,7,FALSE)+VLOOKUP(AC72,'05'!$AC$8:$BP$273,15,FALSE)+VLOOKUP(AC72,'06'!$AC$8:$BH$274,7,FALSE)=0,"",VLOOKUP(AC72,'04'!$AC$8:$BH$275,7,FALSE)+VLOOKUP(AC72,'05'!$AC$8:$BP$273,15,FALSE)+VLOOKUP(AC72,'06'!$AC$8:$BH$274,7,FALSE))</f>
        <v/>
      </c>
      <c r="AJ72" s="99"/>
      <c r="AK72" s="99"/>
      <c r="AL72" s="100"/>
      <c r="AM72" s="98" t="str">
        <f>IF(VLOOKUP($AC72,'04'!$AC$8:$BH$275,11,FALSE)+VLOOKUP($AC72,'05'!$AC$8:$BP$273,19,FALSE)+VLOOKUP($AC72,'06'!$AC$8:$BH$274,11,FALSE)=0,"",VLOOKUP($AC72,'04'!$AC$8:$BH$275,11,FALSE)+VLOOKUP($AC72,'05'!$AC$8:$BP$273,19,FALSE)+VLOOKUP($AC72,'06'!$AC$8:$BH$274,11,FALSE))</f>
        <v/>
      </c>
      <c r="AN72" s="99"/>
      <c r="AO72" s="99"/>
      <c r="AP72" s="100"/>
      <c r="AQ72" s="196" t="s">
        <v>703</v>
      </c>
      <c r="AR72" s="197"/>
      <c r="AS72" s="197"/>
      <c r="AT72" s="198"/>
      <c r="AU72" s="98"/>
      <c r="AV72" s="99"/>
      <c r="AW72" s="99"/>
      <c r="AX72" s="100"/>
      <c r="AY72" s="196" t="s">
        <v>703</v>
      </c>
      <c r="AZ72" s="197"/>
      <c r="BA72" s="197"/>
      <c r="BB72" s="198"/>
      <c r="BC72" s="98" t="str">
        <f>IF(VLOOKUP($AC72,'04'!$AC$8:$BH$275,27,FALSE)+VLOOKUP($AC72,'05'!$AC$8:$BP$273,35,FALSE)+VLOOKUP($AC72,'06'!$AC$8:$BH$274,27,FALSE)=0,"",VLOOKUP($AC72,'04'!$AC$8:$BH$275,27,FALSE)+VLOOKUP($AC72,'05'!$AC$8:$BP$273,35,FALSE)+VLOOKUP($AC72,'06'!$AC$8:$BH$274,27,FALSE))</f>
        <v/>
      </c>
      <c r="BD72" s="99"/>
      <c r="BE72" s="99"/>
      <c r="BF72" s="100"/>
      <c r="BG72" s="89" t="str">
        <f t="shared" si="0"/>
        <v>n.é.</v>
      </c>
      <c r="BH72" s="90"/>
    </row>
    <row r="73" spans="1:60" ht="20.100000000000001" customHeight="1">
      <c r="A73" s="91" t="s">
        <v>224</v>
      </c>
      <c r="B73" s="92"/>
      <c r="C73" s="123" t="s">
        <v>363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5"/>
      <c r="AC73" s="146" t="s">
        <v>364</v>
      </c>
      <c r="AD73" s="147"/>
      <c r="AE73" s="98" t="str">
        <f>IF(VLOOKUP(AC73,'04'!$AC$8:$BH$275,3,FALSE)+VLOOKUP(AC73,'05'!$AC$8:$BP$273,3,FALSE)+VLOOKUP(AC73,'06'!$AC$8:$BH$274,3,FALSE)=0,"",VLOOKUP(AC73,'04'!$AC$8:$BH$275,3,FALSE)+VLOOKUP(AC73,'05'!$AC$8:$BP$273,3,FALSE)+VLOOKUP(AC73,'06'!$AC$8:$BH$274,3,FALSE))</f>
        <v/>
      </c>
      <c r="AF73" s="99"/>
      <c r="AG73" s="99"/>
      <c r="AH73" s="100"/>
      <c r="AI73" s="98" t="str">
        <f>IF(VLOOKUP(AC73,'04'!$AC$8:$BH$275,7,FALSE)+VLOOKUP(AC73,'05'!$AC$8:$BP$273,15,FALSE)+VLOOKUP(AC73,'06'!$AC$8:$BH$274,7,FALSE)=0,"",VLOOKUP(AC73,'04'!$AC$8:$BH$275,7,FALSE)+VLOOKUP(AC73,'05'!$AC$8:$BP$273,15,FALSE)+VLOOKUP(AC73,'06'!$AC$8:$BH$274,7,FALSE))</f>
        <v/>
      </c>
      <c r="AJ73" s="99"/>
      <c r="AK73" s="99"/>
      <c r="AL73" s="100"/>
      <c r="AM73" s="98" t="str">
        <f>IF(VLOOKUP($AC73,'04'!$AC$8:$BH$275,11,FALSE)+VLOOKUP($AC73,'05'!$AC$8:$BP$273,19,FALSE)+VLOOKUP($AC73,'06'!$AC$8:$BH$274,11,FALSE)=0,"",VLOOKUP($AC73,'04'!$AC$8:$BH$275,11,FALSE)+VLOOKUP($AC73,'05'!$AC$8:$BP$273,19,FALSE)+VLOOKUP($AC73,'06'!$AC$8:$BH$274,11,FALSE))</f>
        <v/>
      </c>
      <c r="AN73" s="99"/>
      <c r="AO73" s="99"/>
      <c r="AP73" s="100"/>
      <c r="AQ73" s="196" t="s">
        <v>703</v>
      </c>
      <c r="AR73" s="197"/>
      <c r="AS73" s="197"/>
      <c r="AT73" s="198"/>
      <c r="AU73" s="98"/>
      <c r="AV73" s="99"/>
      <c r="AW73" s="99"/>
      <c r="AX73" s="100"/>
      <c r="AY73" s="196" t="s">
        <v>703</v>
      </c>
      <c r="AZ73" s="197"/>
      <c r="BA73" s="197"/>
      <c r="BB73" s="198"/>
      <c r="BC73" s="98" t="str">
        <f>IF(VLOOKUP($AC73,'04'!$AC$8:$BH$275,27,FALSE)+VLOOKUP($AC73,'05'!$AC$8:$BP$273,35,FALSE)+VLOOKUP($AC73,'06'!$AC$8:$BH$274,27,FALSE)=0,"",VLOOKUP($AC73,'04'!$AC$8:$BH$275,27,FALSE)+VLOOKUP($AC73,'05'!$AC$8:$BP$273,35,FALSE)+VLOOKUP($AC73,'06'!$AC$8:$BH$274,27,FALSE))</f>
        <v/>
      </c>
      <c r="BD73" s="99"/>
      <c r="BE73" s="99"/>
      <c r="BF73" s="100"/>
      <c r="BG73" s="89" t="str">
        <f t="shared" ref="BG73:BG136" si="49">IF(AI73&lt;&gt;"",BC73/AI73,"n.é.")</f>
        <v>n.é.</v>
      </c>
      <c r="BH73" s="90"/>
    </row>
    <row r="74" spans="1:60" ht="20.100000000000001" customHeight="1">
      <c r="A74" s="91" t="s">
        <v>225</v>
      </c>
      <c r="B74" s="92"/>
      <c r="C74" s="143" t="s">
        <v>365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5"/>
      <c r="AC74" s="146" t="s">
        <v>366</v>
      </c>
      <c r="AD74" s="147"/>
      <c r="AE74" s="98" t="str">
        <f>IF(VLOOKUP(AC74,'04'!$AC$8:$BH$275,3,FALSE)+VLOOKUP(AC74,'05'!$AC$8:$BP$273,3,FALSE)+VLOOKUP(AC74,'06'!$AC$8:$BH$274,3,FALSE)=0,"",VLOOKUP(AC74,'04'!$AC$8:$BH$275,3,FALSE)+VLOOKUP(AC74,'05'!$AC$8:$BP$273,3,FALSE)+VLOOKUP(AC74,'06'!$AC$8:$BH$274,3,FALSE))</f>
        <v/>
      </c>
      <c r="AF74" s="99"/>
      <c r="AG74" s="99"/>
      <c r="AH74" s="100"/>
      <c r="AI74" s="98" t="str">
        <f>IF(VLOOKUP(AC74,'04'!$AC$8:$BH$275,7,FALSE)+VLOOKUP(AC74,'05'!$AC$8:$BP$273,15,FALSE)+VLOOKUP(AC74,'06'!$AC$8:$BH$274,7,FALSE)=0,"",VLOOKUP(AC74,'04'!$AC$8:$BH$275,7,FALSE)+VLOOKUP(AC74,'05'!$AC$8:$BP$273,15,FALSE)+VLOOKUP(AC74,'06'!$AC$8:$BH$274,7,FALSE))</f>
        <v/>
      </c>
      <c r="AJ74" s="99"/>
      <c r="AK74" s="99"/>
      <c r="AL74" s="100"/>
      <c r="AM74" s="98" t="str">
        <f>IF(VLOOKUP($AC74,'04'!$AC$8:$BH$275,11,FALSE)+VLOOKUP($AC74,'05'!$AC$8:$BP$273,19,FALSE)+VLOOKUP($AC74,'06'!$AC$8:$BH$274,11,FALSE)=0,"",VLOOKUP($AC74,'04'!$AC$8:$BH$275,11,FALSE)+VLOOKUP($AC74,'05'!$AC$8:$BP$273,19,FALSE)+VLOOKUP($AC74,'06'!$AC$8:$BH$274,11,FALSE))</f>
        <v/>
      </c>
      <c r="AN74" s="99"/>
      <c r="AO74" s="99"/>
      <c r="AP74" s="100"/>
      <c r="AQ74" s="196" t="s">
        <v>703</v>
      </c>
      <c r="AR74" s="197"/>
      <c r="AS74" s="197"/>
      <c r="AT74" s="198"/>
      <c r="AU74" s="98"/>
      <c r="AV74" s="99"/>
      <c r="AW74" s="99"/>
      <c r="AX74" s="100"/>
      <c r="AY74" s="196" t="s">
        <v>703</v>
      </c>
      <c r="AZ74" s="197"/>
      <c r="BA74" s="197"/>
      <c r="BB74" s="198"/>
      <c r="BC74" s="98" t="str">
        <f>IF(VLOOKUP($AC74,'04'!$AC$8:$BH$275,27,FALSE)+VLOOKUP($AC74,'05'!$AC$8:$BP$273,35,FALSE)+VLOOKUP($AC74,'06'!$AC$8:$BH$274,27,FALSE)=0,"",VLOOKUP($AC74,'04'!$AC$8:$BH$275,27,FALSE)+VLOOKUP($AC74,'05'!$AC$8:$BP$273,35,FALSE)+VLOOKUP($AC74,'06'!$AC$8:$BH$274,27,FALSE))</f>
        <v/>
      </c>
      <c r="BD74" s="99"/>
      <c r="BE74" s="99"/>
      <c r="BF74" s="100"/>
      <c r="BG74" s="89" t="str">
        <f t="shared" si="49"/>
        <v>n.é.</v>
      </c>
      <c r="BH74" s="90"/>
    </row>
    <row r="75" spans="1:60" s="3" customFormat="1" ht="20.100000000000001" customHeight="1">
      <c r="A75" s="111" t="s">
        <v>226</v>
      </c>
      <c r="B75" s="112"/>
      <c r="C75" s="148" t="s">
        <v>459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50"/>
      <c r="AC75" s="141" t="s">
        <v>367</v>
      </c>
      <c r="AD75" s="142"/>
      <c r="AE75" s="118">
        <f>SUM(AE71:AH74)</f>
        <v>0</v>
      </c>
      <c r="AF75" s="119"/>
      <c r="AG75" s="119"/>
      <c r="AH75" s="120"/>
      <c r="AI75" s="118">
        <f t="shared" ref="AI75" si="50">SUM(AI71:AL74)</f>
        <v>0</v>
      </c>
      <c r="AJ75" s="119"/>
      <c r="AK75" s="119"/>
      <c r="AL75" s="120"/>
      <c r="AM75" s="118">
        <f t="shared" ref="AM75" si="51">SUM(AM71:AP74)</f>
        <v>0</v>
      </c>
      <c r="AN75" s="119"/>
      <c r="AO75" s="119"/>
      <c r="AP75" s="120"/>
      <c r="AQ75" s="223" t="s">
        <v>703</v>
      </c>
      <c r="AR75" s="224"/>
      <c r="AS75" s="224"/>
      <c r="AT75" s="225"/>
      <c r="AU75" s="118">
        <f t="shared" ref="AU75" si="52">SUM(AU71:AX74)</f>
        <v>0</v>
      </c>
      <c r="AV75" s="119"/>
      <c r="AW75" s="119"/>
      <c r="AX75" s="120"/>
      <c r="AY75" s="223" t="s">
        <v>703</v>
      </c>
      <c r="AZ75" s="224"/>
      <c r="BA75" s="224"/>
      <c r="BB75" s="225"/>
      <c r="BC75" s="118">
        <f t="shared" ref="BC75" si="53">SUM(BC71:BF74)</f>
        <v>0</v>
      </c>
      <c r="BD75" s="119"/>
      <c r="BE75" s="119"/>
      <c r="BF75" s="120"/>
      <c r="BG75" s="121" t="str">
        <f>IF(AI75&gt;0,BC75/AI75,"n.é.")</f>
        <v>n.é.</v>
      </c>
      <c r="BH75" s="122"/>
    </row>
    <row r="76" spans="1:60" ht="20.100000000000001" customHeight="1">
      <c r="A76" s="91" t="s">
        <v>227</v>
      </c>
      <c r="B76" s="92"/>
      <c r="C76" s="93" t="s">
        <v>368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5"/>
      <c r="AC76" s="146" t="s">
        <v>369</v>
      </c>
      <c r="AD76" s="147"/>
      <c r="AE76" s="98">
        <f>IF(VLOOKUP(AC76,'04'!$AC$8:$BH$275,3,FALSE)+VLOOKUP(AC76,'05'!$AC$8:$BP$273,3,FALSE)+VLOOKUP(AC76,'06'!$AC$8:$BH$274,3,FALSE)=0,"",VLOOKUP(AC76,'04'!$AC$8:$BH$275,3,FALSE)+VLOOKUP(AC76,'05'!$AC$8:$BP$273,3,FALSE)+VLOOKUP(AC76,'06'!$AC$8:$BH$274,3,FALSE))</f>
        <v>1500</v>
      </c>
      <c r="AF76" s="99"/>
      <c r="AG76" s="99"/>
      <c r="AH76" s="100"/>
      <c r="AI76" s="98">
        <f>IF(VLOOKUP(AC76,'04'!$AC$8:$BH$275,7,FALSE)+VLOOKUP(AC76,'05'!$AC$8:$BP$273,15,FALSE)+VLOOKUP(AC76,'06'!$AC$8:$BH$274,7,FALSE)=0,"",VLOOKUP(AC76,'04'!$AC$8:$BH$275,7,FALSE)+VLOOKUP(AC76,'05'!$AC$8:$BP$273,15,FALSE)+VLOOKUP(AC76,'06'!$AC$8:$BH$274,7,FALSE))</f>
        <v>1665</v>
      </c>
      <c r="AJ76" s="99"/>
      <c r="AK76" s="99"/>
      <c r="AL76" s="100"/>
      <c r="AM76" s="98">
        <f>IF(VLOOKUP($AC76,'04'!$AC$8:$BH$275,11,FALSE)+VLOOKUP($AC76,'05'!$AC$8:$BP$273,19,FALSE)+VLOOKUP($AC76,'06'!$AC$8:$BH$274,11,FALSE)=0,"",VLOOKUP($AC76,'04'!$AC$8:$BH$275,11,FALSE)+VLOOKUP($AC76,'05'!$AC$8:$BP$273,19,FALSE)+VLOOKUP($AC76,'06'!$AC$8:$BH$274,11,FALSE))</f>
        <v>4</v>
      </c>
      <c r="AN76" s="99"/>
      <c r="AO76" s="99"/>
      <c r="AP76" s="100"/>
      <c r="AQ76" s="196" t="s">
        <v>703</v>
      </c>
      <c r="AR76" s="197"/>
      <c r="AS76" s="197"/>
      <c r="AT76" s="198"/>
      <c r="AU76" s="98"/>
      <c r="AV76" s="99"/>
      <c r="AW76" s="99"/>
      <c r="AX76" s="100"/>
      <c r="AY76" s="196" t="s">
        <v>703</v>
      </c>
      <c r="AZ76" s="197"/>
      <c r="BA76" s="197"/>
      <c r="BB76" s="198"/>
      <c r="BC76" s="98">
        <f>IF(VLOOKUP($AC76,'04'!$AC$8:$BH$275,27,FALSE)+VLOOKUP($AC76,'05'!$AC$8:$BP$273,35,FALSE)+VLOOKUP($AC76,'06'!$AC$8:$BH$274,27,FALSE)=0,"",VLOOKUP($AC76,'04'!$AC$8:$BH$275,27,FALSE)+VLOOKUP($AC76,'05'!$AC$8:$BP$273,35,FALSE)+VLOOKUP($AC76,'06'!$AC$8:$BH$274,27,FALSE))</f>
        <v>4</v>
      </c>
      <c r="BD76" s="99"/>
      <c r="BE76" s="99"/>
      <c r="BF76" s="100"/>
      <c r="BG76" s="89">
        <f t="shared" si="49"/>
        <v>2.4024024024024023E-3</v>
      </c>
      <c r="BH76" s="90"/>
    </row>
    <row r="77" spans="1:60" ht="20.100000000000001" customHeight="1">
      <c r="A77" s="91" t="s">
        <v>228</v>
      </c>
      <c r="B77" s="92"/>
      <c r="C77" s="93" t="s">
        <v>370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5"/>
      <c r="AC77" s="146" t="s">
        <v>371</v>
      </c>
      <c r="AD77" s="147"/>
      <c r="AE77" s="98" t="str">
        <f>IF(VLOOKUP(AC77,'04'!$AC$8:$BH$275,3,FALSE)+VLOOKUP(AC77,'05'!$AC$8:$BP$273,3,FALSE)+VLOOKUP(AC77,'06'!$AC$8:$BH$274,3,FALSE)=0,"",VLOOKUP(AC77,'04'!$AC$8:$BH$275,3,FALSE)+VLOOKUP(AC77,'05'!$AC$8:$BP$273,3,FALSE)+VLOOKUP(AC77,'06'!$AC$8:$BH$274,3,FALSE))</f>
        <v/>
      </c>
      <c r="AF77" s="99"/>
      <c r="AG77" s="99"/>
      <c r="AH77" s="100"/>
      <c r="AI77" s="98" t="str">
        <f>IF(VLOOKUP(AC77,'04'!$AC$8:$BH$275,7,FALSE)+VLOOKUP(AC77,'05'!$AC$8:$BP$273,15,FALSE)+VLOOKUP(AC77,'06'!$AC$8:$BH$274,7,FALSE)=0,"",VLOOKUP(AC77,'04'!$AC$8:$BH$275,7,FALSE)+VLOOKUP(AC77,'05'!$AC$8:$BP$273,15,FALSE)+VLOOKUP(AC77,'06'!$AC$8:$BH$274,7,FALSE))</f>
        <v/>
      </c>
      <c r="AJ77" s="99"/>
      <c r="AK77" s="99"/>
      <c r="AL77" s="100"/>
      <c r="AM77" s="98" t="str">
        <f>IF(VLOOKUP($AC77,'04'!$AC$8:$BH$275,11,FALSE)+VLOOKUP($AC77,'05'!$AC$8:$BP$273,19,FALSE)+VLOOKUP($AC77,'06'!$AC$8:$BH$274,11,FALSE)=0,"",VLOOKUP($AC77,'04'!$AC$8:$BH$275,11,FALSE)+VLOOKUP($AC77,'05'!$AC$8:$BP$273,19,FALSE)+VLOOKUP($AC77,'06'!$AC$8:$BH$274,11,FALSE))</f>
        <v/>
      </c>
      <c r="AN77" s="99"/>
      <c r="AO77" s="99"/>
      <c r="AP77" s="100"/>
      <c r="AQ77" s="196" t="s">
        <v>703</v>
      </c>
      <c r="AR77" s="197"/>
      <c r="AS77" s="197"/>
      <c r="AT77" s="198"/>
      <c r="AU77" s="98"/>
      <c r="AV77" s="99"/>
      <c r="AW77" s="99"/>
      <c r="AX77" s="100"/>
      <c r="AY77" s="196" t="s">
        <v>703</v>
      </c>
      <c r="AZ77" s="197"/>
      <c r="BA77" s="197"/>
      <c r="BB77" s="198"/>
      <c r="BC77" s="98" t="str">
        <f>IF(VLOOKUP($AC77,'04'!$AC$8:$BH$275,27,FALSE)+VLOOKUP($AC77,'05'!$AC$8:$BP$273,35,FALSE)+VLOOKUP($AC77,'06'!$AC$8:$BH$274,27,FALSE)=0,"",VLOOKUP($AC77,'04'!$AC$8:$BH$275,27,FALSE)+VLOOKUP($AC77,'05'!$AC$8:$BP$273,35,FALSE)+VLOOKUP($AC77,'06'!$AC$8:$BH$274,27,FALSE))</f>
        <v/>
      </c>
      <c r="BD77" s="99"/>
      <c r="BE77" s="99"/>
      <c r="BF77" s="100"/>
      <c r="BG77" s="89" t="str">
        <f t="shared" si="49"/>
        <v>n.é.</v>
      </c>
      <c r="BH77" s="90"/>
    </row>
    <row r="78" spans="1:60" s="3" customFormat="1" ht="20.100000000000001" customHeight="1">
      <c r="A78" s="111" t="s">
        <v>229</v>
      </c>
      <c r="B78" s="112"/>
      <c r="C78" s="113" t="s">
        <v>460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5"/>
      <c r="AC78" s="141" t="s">
        <v>372</v>
      </c>
      <c r="AD78" s="142"/>
      <c r="AE78" s="118">
        <f>SUM(AE76:AH77)</f>
        <v>1500</v>
      </c>
      <c r="AF78" s="119"/>
      <c r="AG78" s="119"/>
      <c r="AH78" s="120"/>
      <c r="AI78" s="118">
        <f t="shared" ref="AI78" si="54">SUM(AI76:AL77)</f>
        <v>1665</v>
      </c>
      <c r="AJ78" s="119"/>
      <c r="AK78" s="119"/>
      <c r="AL78" s="120"/>
      <c r="AM78" s="118">
        <f>IF(VLOOKUP($AC78,'04'!$AC$8:$BH$275,11,FALSE)+VLOOKUP($AC78,'05'!$AC$8:$BP$273,19,FALSE)+VLOOKUP($AC78,'06'!$AC$8:$BH$274,11,FALSE)=0,"",VLOOKUP($AC78,'04'!$AC$8:$BH$275,11,FALSE)+VLOOKUP($AC78,'05'!$AC$8:$BP$273,19,FALSE)+VLOOKUP($AC78,'06'!$AC$8:$BH$274,11,FALSE))</f>
        <v>4</v>
      </c>
      <c r="AN78" s="119"/>
      <c r="AO78" s="119"/>
      <c r="AP78" s="120"/>
      <c r="AQ78" s="223" t="s">
        <v>703</v>
      </c>
      <c r="AR78" s="224"/>
      <c r="AS78" s="224"/>
      <c r="AT78" s="225"/>
      <c r="AU78" s="118">
        <v>0</v>
      </c>
      <c r="AV78" s="119"/>
      <c r="AW78" s="119"/>
      <c r="AX78" s="120"/>
      <c r="AY78" s="223" t="s">
        <v>703</v>
      </c>
      <c r="AZ78" s="224"/>
      <c r="BA78" s="224"/>
      <c r="BB78" s="225"/>
      <c r="BC78" s="118">
        <f>IF(VLOOKUP($AC78,'04'!$AC$8:$BH$275,27,FALSE)+VLOOKUP($AC78,'05'!$AC$8:$BP$273,35,FALSE)+VLOOKUP($AC78,'06'!$AC$8:$BH$274,27,FALSE)=0,"",VLOOKUP($AC78,'04'!$AC$8:$BH$275,27,FALSE)+VLOOKUP($AC78,'05'!$AC$8:$BP$273,35,FALSE)+VLOOKUP($AC78,'06'!$AC$8:$BH$274,27,FALSE))</f>
        <v>4</v>
      </c>
      <c r="BD78" s="119"/>
      <c r="BE78" s="119"/>
      <c r="BF78" s="120"/>
      <c r="BG78" s="121">
        <f t="shared" si="49"/>
        <v>2.4024024024024023E-3</v>
      </c>
      <c r="BH78" s="122"/>
    </row>
    <row r="79" spans="1:60" ht="20.100000000000001" customHeight="1">
      <c r="A79" s="91" t="s">
        <v>230</v>
      </c>
      <c r="B79" s="92"/>
      <c r="C79" s="143" t="s">
        <v>373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5"/>
      <c r="AC79" s="146" t="s">
        <v>374</v>
      </c>
      <c r="AD79" s="147"/>
      <c r="AE79" s="98" t="str">
        <f>IF(VLOOKUP(AC79,'04'!$AC$8:$BH$275,3,FALSE)+VLOOKUP(AC79,'05'!$AC$8:$BP$273,3,FALSE)+VLOOKUP(AC79,'06'!$AC$8:$BH$274,3,FALSE)=0,"",VLOOKUP(AC79,'04'!$AC$8:$BH$275,3,FALSE)+VLOOKUP(AC79,'05'!$AC$8:$BP$273,3,FALSE)+VLOOKUP(AC79,'06'!$AC$8:$BH$274,3,FALSE))</f>
        <v/>
      </c>
      <c r="AF79" s="99"/>
      <c r="AG79" s="99"/>
      <c r="AH79" s="100"/>
      <c r="AI79" s="98" t="str">
        <f>IF(VLOOKUP(AC79,'04'!$AC$8:$BH$275,7,FALSE)+VLOOKUP(AC79,'05'!$AC$8:$BP$273,15,FALSE)+VLOOKUP(AC79,'06'!$AC$8:$BH$274,7,FALSE)=0,"",VLOOKUP(AC79,'04'!$AC$8:$BH$275,7,FALSE)+VLOOKUP(AC79,'05'!$AC$8:$BP$273,15,FALSE)+VLOOKUP(AC79,'06'!$AC$8:$BH$274,7,FALSE))</f>
        <v/>
      </c>
      <c r="AJ79" s="99"/>
      <c r="AK79" s="99"/>
      <c r="AL79" s="100"/>
      <c r="AM79" s="98" t="str">
        <f>IF(VLOOKUP($AC79,'04'!$AC$8:$BH$275,11,FALSE)+VLOOKUP($AC79,'05'!$AC$8:$BP$273,19,FALSE)+VLOOKUP($AC79,'06'!$AC$8:$BH$274,11,FALSE)=0,"",VLOOKUP($AC79,'04'!$AC$8:$BH$275,11,FALSE)+VLOOKUP($AC79,'05'!$AC$8:$BP$273,19,FALSE)+VLOOKUP($AC79,'06'!$AC$8:$BH$274,11,FALSE))</f>
        <v/>
      </c>
      <c r="AN79" s="99"/>
      <c r="AO79" s="99"/>
      <c r="AP79" s="100"/>
      <c r="AQ79" s="196" t="s">
        <v>703</v>
      </c>
      <c r="AR79" s="197"/>
      <c r="AS79" s="197"/>
      <c r="AT79" s="198"/>
      <c r="AU79" s="98"/>
      <c r="AV79" s="99"/>
      <c r="AW79" s="99"/>
      <c r="AX79" s="100"/>
      <c r="AY79" s="196" t="s">
        <v>703</v>
      </c>
      <c r="AZ79" s="197"/>
      <c r="BA79" s="197"/>
      <c r="BB79" s="198"/>
      <c r="BC79" s="98" t="str">
        <f>IF(VLOOKUP($AC79,'04'!$AC$8:$BH$275,27,FALSE)+VLOOKUP($AC79,'05'!$AC$8:$BP$273,35,FALSE)+VLOOKUP($AC79,'06'!$AC$8:$BH$274,27,FALSE)=0,"",VLOOKUP($AC79,'04'!$AC$8:$BH$275,27,FALSE)+VLOOKUP($AC79,'05'!$AC$8:$BP$273,35,FALSE)+VLOOKUP($AC79,'06'!$AC$8:$BH$274,27,FALSE))</f>
        <v/>
      </c>
      <c r="BD79" s="99"/>
      <c r="BE79" s="99"/>
      <c r="BF79" s="100"/>
      <c r="BG79" s="89" t="str">
        <f t="shared" si="49"/>
        <v>n.é.</v>
      </c>
      <c r="BH79" s="90"/>
    </row>
    <row r="80" spans="1:60" ht="20.100000000000001" customHeight="1">
      <c r="A80" s="91" t="s">
        <v>231</v>
      </c>
      <c r="B80" s="92"/>
      <c r="C80" s="143" t="s">
        <v>375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5"/>
      <c r="AC80" s="146" t="s">
        <v>376</v>
      </c>
      <c r="AD80" s="147"/>
      <c r="AE80" s="98" t="str">
        <f>IF(VLOOKUP(AC80,'04'!$AC$8:$BH$275,3,FALSE)+VLOOKUP(AC80,'05'!$AC$8:$BP$273,3,FALSE)+VLOOKUP(AC80,'06'!$AC$8:$BH$274,3,FALSE)=0,"",VLOOKUP(AC80,'04'!$AC$8:$BH$275,3,FALSE)+VLOOKUP(AC80,'05'!$AC$8:$BP$273,3,FALSE)+VLOOKUP(AC80,'06'!$AC$8:$BH$274,3,FALSE))</f>
        <v/>
      </c>
      <c r="AF80" s="99"/>
      <c r="AG80" s="99"/>
      <c r="AH80" s="100"/>
      <c r="AI80" s="98" t="str">
        <f>IF(VLOOKUP(AC80,'04'!$AC$8:$BH$275,7,FALSE)+VLOOKUP(AC80,'05'!$AC$8:$BP$273,15,FALSE)+VLOOKUP(AC80,'06'!$AC$8:$BH$274,7,FALSE)=0,"",VLOOKUP(AC80,'04'!$AC$8:$BH$275,7,FALSE)+VLOOKUP(AC80,'05'!$AC$8:$BP$273,15,FALSE)+VLOOKUP(AC80,'06'!$AC$8:$BH$274,7,FALSE))</f>
        <v/>
      </c>
      <c r="AJ80" s="99"/>
      <c r="AK80" s="99"/>
      <c r="AL80" s="100"/>
      <c r="AM80" s="98" t="str">
        <f>IF(VLOOKUP($AC80,'04'!$AC$8:$BH$275,11,FALSE)+VLOOKUP($AC80,'05'!$AC$8:$BP$273,19,FALSE)+VLOOKUP($AC80,'06'!$AC$8:$BH$274,11,FALSE)=0,"",VLOOKUP($AC80,'04'!$AC$8:$BH$275,11,FALSE)+VLOOKUP($AC80,'05'!$AC$8:$BP$273,19,FALSE)+VLOOKUP($AC80,'06'!$AC$8:$BH$274,11,FALSE))</f>
        <v/>
      </c>
      <c r="AN80" s="99"/>
      <c r="AO80" s="99"/>
      <c r="AP80" s="100"/>
      <c r="AQ80" s="196" t="s">
        <v>703</v>
      </c>
      <c r="AR80" s="197"/>
      <c r="AS80" s="197"/>
      <c r="AT80" s="198"/>
      <c r="AU80" s="98"/>
      <c r="AV80" s="99"/>
      <c r="AW80" s="99"/>
      <c r="AX80" s="100"/>
      <c r="AY80" s="196" t="s">
        <v>703</v>
      </c>
      <c r="AZ80" s="197"/>
      <c r="BA80" s="197"/>
      <c r="BB80" s="198"/>
      <c r="BC80" s="98" t="str">
        <f>IF(VLOOKUP($AC80,'04'!$AC$8:$BH$275,27,FALSE)+VLOOKUP($AC80,'05'!$AC$8:$BP$273,35,FALSE)+VLOOKUP($AC80,'06'!$AC$8:$BH$274,27,FALSE)=0,"",VLOOKUP($AC80,'04'!$AC$8:$BH$275,27,FALSE)+VLOOKUP($AC80,'05'!$AC$8:$BP$273,35,FALSE)+VLOOKUP($AC80,'06'!$AC$8:$BH$274,27,FALSE))</f>
        <v/>
      </c>
      <c r="BD80" s="99"/>
      <c r="BE80" s="99"/>
      <c r="BF80" s="100"/>
      <c r="BG80" s="89" t="str">
        <f t="shared" si="49"/>
        <v>n.é.</v>
      </c>
      <c r="BH80" s="90"/>
    </row>
    <row r="81" spans="1:60" ht="20.100000000000001" customHeight="1">
      <c r="A81" s="91" t="s">
        <v>232</v>
      </c>
      <c r="B81" s="92"/>
      <c r="C81" s="143" t="s">
        <v>377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5"/>
      <c r="AC81" s="146" t="s">
        <v>378</v>
      </c>
      <c r="AD81" s="147"/>
      <c r="AE81" s="98">
        <f>-VLOOKUP(AC194,'04'!$AC$8:$BH$275,3,FALSE)+VLOOKUP(AC81,'05'!$AC$8:$BP$273,3,FALSE)+VLOOKUP(AC81,'06'!$AC$8:$BH$274,3,FALSE)</f>
        <v>0</v>
      </c>
      <c r="AF81" s="99"/>
      <c r="AG81" s="99"/>
      <c r="AH81" s="100"/>
      <c r="AI81" s="98">
        <f>-VLOOKUP(AC194,'04'!$AC$8:$BH$275,7,FALSE)+VLOOKUP(AC81,'05'!$AC$8:$BP$273,15,FALSE)+VLOOKUP(AC81,'06'!$AC$8:$BH$274,7,FALSE)</f>
        <v>0</v>
      </c>
      <c r="AJ81" s="99"/>
      <c r="AK81" s="99"/>
      <c r="AL81" s="100"/>
      <c r="AM81" s="98">
        <v>0</v>
      </c>
      <c r="AN81" s="99"/>
      <c r="AO81" s="99"/>
      <c r="AP81" s="100"/>
      <c r="AQ81" s="196" t="s">
        <v>703</v>
      </c>
      <c r="AR81" s="197"/>
      <c r="AS81" s="197"/>
      <c r="AT81" s="198"/>
      <c r="AU81" s="98">
        <v>0</v>
      </c>
      <c r="AV81" s="99"/>
      <c r="AW81" s="99"/>
      <c r="AX81" s="100"/>
      <c r="AY81" s="196" t="s">
        <v>703</v>
      </c>
      <c r="AZ81" s="197"/>
      <c r="BA81" s="197"/>
      <c r="BB81" s="198"/>
      <c r="BC81" s="98">
        <v>0</v>
      </c>
      <c r="BD81" s="99"/>
      <c r="BE81" s="99"/>
      <c r="BF81" s="100"/>
      <c r="BG81" s="89" t="str">
        <f>IF(AI81&gt;0,BC81/AI81,"n.é.")</f>
        <v>n.é.</v>
      </c>
      <c r="BH81" s="90"/>
    </row>
    <row r="82" spans="1:60" ht="20.100000000000001" customHeight="1">
      <c r="A82" s="91" t="s">
        <v>233</v>
      </c>
      <c r="B82" s="92"/>
      <c r="C82" s="143" t="s">
        <v>379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5"/>
      <c r="AC82" s="146" t="s">
        <v>380</v>
      </c>
      <c r="AD82" s="147"/>
      <c r="AE82" s="98" t="str">
        <f>IF(VLOOKUP(AC82,'04'!$AC$8:$BH$275,3,FALSE)+VLOOKUP(AC82,'05'!$AC$8:$BP$273,3,FALSE)+VLOOKUP(AC82,'06'!$AC$8:$BH$274,3,FALSE)=0,"",VLOOKUP(AC82,'04'!$AC$8:$BH$275,3,FALSE)+VLOOKUP(AC82,'05'!$AC$8:$BP$273,3,FALSE)+VLOOKUP(AC82,'06'!$AC$8:$BH$274,3,FALSE))</f>
        <v/>
      </c>
      <c r="AF82" s="99"/>
      <c r="AG82" s="99"/>
      <c r="AH82" s="100"/>
      <c r="AI82" s="98" t="str">
        <f>IF(VLOOKUP(AC82,'04'!$AC$8:$BH$275,7,FALSE)+VLOOKUP(AC82,'05'!$AC$8:$BP$273,15,FALSE)+VLOOKUP(AC82,'06'!$AC$8:$BH$274,7,FALSE)=0,"",VLOOKUP(AC82,'04'!$AC$8:$BH$275,7,FALSE)+VLOOKUP(AC82,'05'!$AC$8:$BP$273,15,FALSE)+VLOOKUP(AC82,'06'!$AC$8:$BH$274,7,FALSE))</f>
        <v/>
      </c>
      <c r="AJ82" s="99"/>
      <c r="AK82" s="99"/>
      <c r="AL82" s="100"/>
      <c r="AM82" s="98" t="str">
        <f>IF(VLOOKUP($AC82,'04'!$AC$8:$BH$275,11,FALSE)+VLOOKUP($AC82,'05'!$AC$8:$BP$273,19,FALSE)+VLOOKUP($AC82,'06'!$AC$8:$BH$274,11,FALSE)=0,"",VLOOKUP($AC82,'04'!$AC$8:$BH$275,11,FALSE)+VLOOKUP($AC82,'05'!$AC$8:$BP$273,19,FALSE)+VLOOKUP($AC82,'06'!$AC$8:$BH$274,11,FALSE))</f>
        <v/>
      </c>
      <c r="AN82" s="99"/>
      <c r="AO82" s="99"/>
      <c r="AP82" s="100"/>
      <c r="AQ82" s="196" t="s">
        <v>703</v>
      </c>
      <c r="AR82" s="197"/>
      <c r="AS82" s="197"/>
      <c r="AT82" s="198"/>
      <c r="AU82" s="98"/>
      <c r="AV82" s="99"/>
      <c r="AW82" s="99"/>
      <c r="AX82" s="100"/>
      <c r="AY82" s="196" t="s">
        <v>703</v>
      </c>
      <c r="AZ82" s="197"/>
      <c r="BA82" s="197"/>
      <c r="BB82" s="198"/>
      <c r="BC82" s="98" t="str">
        <f>IF(VLOOKUP($AC82,'04'!$AC$8:$BH$275,27,FALSE)+VLOOKUP($AC82,'05'!$AC$8:$BP$273,35,FALSE)+VLOOKUP($AC82,'06'!$AC$8:$BH$274,27,FALSE)=0,"",VLOOKUP($AC82,'04'!$AC$8:$BH$275,27,FALSE)+VLOOKUP($AC82,'05'!$AC$8:$BP$273,35,FALSE)+VLOOKUP($AC82,'06'!$AC$8:$BH$274,27,FALSE))</f>
        <v/>
      </c>
      <c r="BD82" s="99"/>
      <c r="BE82" s="99"/>
      <c r="BF82" s="100"/>
      <c r="BG82" s="89" t="str">
        <f t="shared" si="49"/>
        <v>n.é.</v>
      </c>
      <c r="BH82" s="90"/>
    </row>
    <row r="83" spans="1:60" ht="20.100000000000001" customHeight="1">
      <c r="A83" s="91" t="s">
        <v>234</v>
      </c>
      <c r="B83" s="92"/>
      <c r="C83" s="123" t="s">
        <v>381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5"/>
      <c r="AC83" s="146" t="s">
        <v>382</v>
      </c>
      <c r="AD83" s="147"/>
      <c r="AE83" s="98" t="str">
        <f>IF(VLOOKUP(AC83,'04'!$AC$8:$BH$275,3,FALSE)+VLOOKUP(AC83,'05'!$AC$8:$BP$273,3,FALSE)+VLOOKUP(AC83,'06'!$AC$8:$BH$274,3,FALSE)=0,"",VLOOKUP(AC83,'04'!$AC$8:$BH$275,3,FALSE)+VLOOKUP(AC83,'05'!$AC$8:$BP$273,3,FALSE)+VLOOKUP(AC83,'06'!$AC$8:$BH$274,3,FALSE))</f>
        <v/>
      </c>
      <c r="AF83" s="99"/>
      <c r="AG83" s="99"/>
      <c r="AH83" s="100"/>
      <c r="AI83" s="98" t="str">
        <f>IF(VLOOKUP(AC83,'04'!$AC$8:$BH$275,7,FALSE)+VLOOKUP(AC83,'05'!$AC$8:$BP$273,15,FALSE)+VLOOKUP(AC83,'06'!$AC$8:$BH$274,7,FALSE)=0,"",VLOOKUP(AC83,'04'!$AC$8:$BH$275,7,FALSE)+VLOOKUP(AC83,'05'!$AC$8:$BP$273,15,FALSE)+VLOOKUP(AC83,'06'!$AC$8:$BH$274,7,FALSE))</f>
        <v/>
      </c>
      <c r="AJ83" s="99"/>
      <c r="AK83" s="99"/>
      <c r="AL83" s="100"/>
      <c r="AM83" s="98" t="str">
        <f>IF(VLOOKUP($AC83,'04'!$AC$8:$BH$275,11,FALSE)+VLOOKUP($AC83,'05'!$AC$8:$BP$273,19,FALSE)+VLOOKUP($AC83,'06'!$AC$8:$BH$274,11,FALSE)=0,"",VLOOKUP($AC83,'04'!$AC$8:$BH$275,11,FALSE)+VLOOKUP($AC83,'05'!$AC$8:$BP$273,19,FALSE)+VLOOKUP($AC83,'06'!$AC$8:$BH$274,11,FALSE))</f>
        <v/>
      </c>
      <c r="AN83" s="99"/>
      <c r="AO83" s="99"/>
      <c r="AP83" s="100"/>
      <c r="AQ83" s="196" t="s">
        <v>703</v>
      </c>
      <c r="AR83" s="197"/>
      <c r="AS83" s="197"/>
      <c r="AT83" s="198"/>
      <c r="AU83" s="98"/>
      <c r="AV83" s="99"/>
      <c r="AW83" s="99"/>
      <c r="AX83" s="100"/>
      <c r="AY83" s="196" t="s">
        <v>703</v>
      </c>
      <c r="AZ83" s="197"/>
      <c r="BA83" s="197"/>
      <c r="BB83" s="198"/>
      <c r="BC83" s="98" t="str">
        <f>IF(VLOOKUP($AC83,'04'!$AC$8:$BH$275,27,FALSE)+VLOOKUP($AC83,'05'!$AC$8:$BP$273,35,FALSE)+VLOOKUP($AC83,'06'!$AC$8:$BH$274,27,FALSE)=0,"",VLOOKUP($AC83,'04'!$AC$8:$BH$275,27,FALSE)+VLOOKUP($AC83,'05'!$AC$8:$BP$273,35,FALSE)+VLOOKUP($AC83,'06'!$AC$8:$BH$274,27,FALSE))</f>
        <v/>
      </c>
      <c r="BD83" s="99"/>
      <c r="BE83" s="99"/>
      <c r="BF83" s="100"/>
      <c r="BG83" s="89" t="str">
        <f t="shared" si="49"/>
        <v>n.é.</v>
      </c>
      <c r="BH83" s="90"/>
    </row>
    <row r="84" spans="1:60" s="3" customFormat="1" ht="20.100000000000001" customHeight="1">
      <c r="A84" s="111" t="s">
        <v>235</v>
      </c>
      <c r="B84" s="112"/>
      <c r="C84" s="126" t="s">
        <v>461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8"/>
      <c r="AC84" s="141" t="s">
        <v>383</v>
      </c>
      <c r="AD84" s="142"/>
      <c r="AE84" s="118">
        <f>AE70+AE75+SUM(AE78:AH83)</f>
        <v>1500</v>
      </c>
      <c r="AF84" s="119"/>
      <c r="AG84" s="119"/>
      <c r="AH84" s="120"/>
      <c r="AI84" s="118">
        <f t="shared" ref="AI84" si="55">AI70+AI75+SUM(AI78:AL83)</f>
        <v>1665</v>
      </c>
      <c r="AJ84" s="119"/>
      <c r="AK84" s="119"/>
      <c r="AL84" s="120"/>
      <c r="AM84" s="118">
        <f t="shared" ref="AM84" si="56">AM70+AM75+SUM(AM78:AP83)</f>
        <v>4</v>
      </c>
      <c r="AN84" s="119"/>
      <c r="AO84" s="119"/>
      <c r="AP84" s="120"/>
      <c r="AQ84" s="223" t="s">
        <v>703</v>
      </c>
      <c r="AR84" s="224"/>
      <c r="AS84" s="224"/>
      <c r="AT84" s="225"/>
      <c r="AU84" s="118">
        <f t="shared" ref="AU84" si="57">AU70+AU75+SUM(AU78:AX83)</f>
        <v>0</v>
      </c>
      <c r="AV84" s="119"/>
      <c r="AW84" s="119"/>
      <c r="AX84" s="120"/>
      <c r="AY84" s="223" t="s">
        <v>703</v>
      </c>
      <c r="AZ84" s="224"/>
      <c r="BA84" s="224"/>
      <c r="BB84" s="225"/>
      <c r="BC84" s="118">
        <f t="shared" ref="BC84" si="58">BC70+BC75+SUM(BC78:BF83)</f>
        <v>4</v>
      </c>
      <c r="BD84" s="119"/>
      <c r="BE84" s="119"/>
      <c r="BF84" s="120"/>
      <c r="BG84" s="121">
        <f t="shared" si="49"/>
        <v>2.4024024024024023E-3</v>
      </c>
      <c r="BH84" s="122"/>
    </row>
    <row r="85" spans="1:60" ht="20.100000000000001" customHeight="1">
      <c r="A85" s="91" t="s">
        <v>236</v>
      </c>
      <c r="B85" s="92"/>
      <c r="C85" s="123" t="s">
        <v>384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5"/>
      <c r="AC85" s="146" t="s">
        <v>385</v>
      </c>
      <c r="AD85" s="147"/>
      <c r="AE85" s="98" t="str">
        <f>IF(VLOOKUP(AC85,'04'!$AC$8:$BH$275,3,FALSE)+VLOOKUP(AC85,'05'!$AC$8:$BP$273,3,FALSE)+VLOOKUP(AC85,'06'!$AC$8:$BH$274,3,FALSE)=0,"",VLOOKUP(AC85,'04'!$AC$8:$BH$275,3,FALSE)+VLOOKUP(AC85,'05'!$AC$8:$BP$273,3,FALSE)+VLOOKUP(AC85,'06'!$AC$8:$BH$274,3,FALSE))</f>
        <v/>
      </c>
      <c r="AF85" s="99"/>
      <c r="AG85" s="99"/>
      <c r="AH85" s="100"/>
      <c r="AI85" s="98" t="str">
        <f>IF(VLOOKUP(AC85,'04'!$AC$8:$BH$275,7,FALSE)+VLOOKUP(AC85,'05'!$AC$8:$BP$273,15,FALSE)+VLOOKUP(AC85,'06'!$AC$8:$BH$274,7,FALSE)=0,"",VLOOKUP(AC85,'04'!$AC$8:$BH$275,7,FALSE)+VLOOKUP(AC85,'05'!$AC$8:$BP$273,15,FALSE)+VLOOKUP(AC85,'06'!$AC$8:$BH$274,7,FALSE))</f>
        <v/>
      </c>
      <c r="AJ85" s="99"/>
      <c r="AK85" s="99"/>
      <c r="AL85" s="100"/>
      <c r="AM85" s="98" t="str">
        <f>IF(VLOOKUP($AC85,'04'!$AC$8:$BH$275,11,FALSE)+VLOOKUP($AC85,'05'!$AC$8:$BP$273,19,FALSE)+VLOOKUP($AC85,'06'!$AC$8:$BH$274,11,FALSE)=0,"",VLOOKUP($AC85,'04'!$AC$8:$BH$275,11,FALSE)+VLOOKUP($AC85,'05'!$AC$8:$BP$273,19,FALSE)+VLOOKUP($AC85,'06'!$AC$8:$BH$274,11,FALSE))</f>
        <v/>
      </c>
      <c r="AN85" s="99"/>
      <c r="AO85" s="99"/>
      <c r="AP85" s="100"/>
      <c r="AQ85" s="196" t="s">
        <v>703</v>
      </c>
      <c r="AR85" s="197"/>
      <c r="AS85" s="197"/>
      <c r="AT85" s="198"/>
      <c r="AU85" s="98"/>
      <c r="AV85" s="99"/>
      <c r="AW85" s="99"/>
      <c r="AX85" s="100"/>
      <c r="AY85" s="196" t="s">
        <v>703</v>
      </c>
      <c r="AZ85" s="197"/>
      <c r="BA85" s="197"/>
      <c r="BB85" s="198"/>
      <c r="BC85" s="98" t="str">
        <f>IF(VLOOKUP($AC85,'04'!$AC$8:$BH$275,27,FALSE)+VLOOKUP($AC85,'05'!$AC$8:$BP$273,35,FALSE)+VLOOKUP($AC85,'06'!$AC$8:$BH$274,27,FALSE)=0,"",VLOOKUP($AC85,'04'!$AC$8:$BH$275,27,FALSE)+VLOOKUP($AC85,'05'!$AC$8:$BP$273,35,FALSE)+VLOOKUP($AC85,'06'!$AC$8:$BH$274,27,FALSE))</f>
        <v/>
      </c>
      <c r="BD85" s="99"/>
      <c r="BE85" s="99"/>
      <c r="BF85" s="100"/>
      <c r="BG85" s="89" t="str">
        <f t="shared" si="49"/>
        <v>n.é.</v>
      </c>
      <c r="BH85" s="90"/>
    </row>
    <row r="86" spans="1:60" ht="20.100000000000001" customHeight="1">
      <c r="A86" s="91" t="s">
        <v>237</v>
      </c>
      <c r="B86" s="92"/>
      <c r="C86" s="123" t="s">
        <v>386</v>
      </c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5"/>
      <c r="AC86" s="146" t="s">
        <v>387</v>
      </c>
      <c r="AD86" s="147"/>
      <c r="AE86" s="98" t="str">
        <f>IF(VLOOKUP(AC86,'04'!$AC$8:$BH$275,3,FALSE)+VLOOKUP(AC86,'05'!$AC$8:$BP$273,3,FALSE)+VLOOKUP(AC86,'06'!$AC$8:$BH$274,3,FALSE)=0,"",VLOOKUP(AC86,'04'!$AC$8:$BH$275,3,FALSE)+VLOOKUP(AC86,'05'!$AC$8:$BP$273,3,FALSE)+VLOOKUP(AC86,'06'!$AC$8:$BH$274,3,FALSE))</f>
        <v/>
      </c>
      <c r="AF86" s="99"/>
      <c r="AG86" s="99"/>
      <c r="AH86" s="100"/>
      <c r="AI86" s="98" t="str">
        <f>IF(VLOOKUP(AC86,'04'!$AC$8:$BH$275,7,FALSE)+VLOOKUP(AC86,'05'!$AC$8:$BP$273,15,FALSE)+VLOOKUP(AC86,'06'!$AC$8:$BH$274,7,FALSE)=0,"",VLOOKUP(AC86,'04'!$AC$8:$BH$275,7,FALSE)+VLOOKUP(AC86,'05'!$AC$8:$BP$273,15,FALSE)+VLOOKUP(AC86,'06'!$AC$8:$BH$274,7,FALSE))</f>
        <v/>
      </c>
      <c r="AJ86" s="99"/>
      <c r="AK86" s="99"/>
      <c r="AL86" s="100"/>
      <c r="AM86" s="98" t="str">
        <f>IF(VLOOKUP($AC86,'04'!$AC$8:$BH$275,11,FALSE)+VLOOKUP($AC86,'05'!$AC$8:$BP$273,19,FALSE)+VLOOKUP($AC86,'06'!$AC$8:$BH$274,11,FALSE)=0,"",VLOOKUP($AC86,'04'!$AC$8:$BH$275,11,FALSE)+VLOOKUP($AC86,'05'!$AC$8:$BP$273,19,FALSE)+VLOOKUP($AC86,'06'!$AC$8:$BH$274,11,FALSE))</f>
        <v/>
      </c>
      <c r="AN86" s="99"/>
      <c r="AO86" s="99"/>
      <c r="AP86" s="100"/>
      <c r="AQ86" s="196" t="s">
        <v>703</v>
      </c>
      <c r="AR86" s="197"/>
      <c r="AS86" s="197"/>
      <c r="AT86" s="198"/>
      <c r="AU86" s="98"/>
      <c r="AV86" s="99"/>
      <c r="AW86" s="99"/>
      <c r="AX86" s="100"/>
      <c r="AY86" s="196" t="s">
        <v>703</v>
      </c>
      <c r="AZ86" s="197"/>
      <c r="BA86" s="197"/>
      <c r="BB86" s="198"/>
      <c r="BC86" s="98" t="str">
        <f>IF(VLOOKUP($AC86,'04'!$AC$8:$BH$275,27,FALSE)+VLOOKUP($AC86,'05'!$AC$8:$BP$273,35,FALSE)+VLOOKUP($AC86,'06'!$AC$8:$BH$274,27,FALSE)=0,"",VLOOKUP($AC86,'04'!$AC$8:$BH$275,27,FALSE)+VLOOKUP($AC86,'05'!$AC$8:$BP$273,35,FALSE)+VLOOKUP($AC86,'06'!$AC$8:$BH$274,27,FALSE))</f>
        <v/>
      </c>
      <c r="BD86" s="99"/>
      <c r="BE86" s="99"/>
      <c r="BF86" s="100"/>
      <c r="BG86" s="89" t="str">
        <f t="shared" si="49"/>
        <v>n.é.</v>
      </c>
      <c r="BH86" s="90"/>
    </row>
    <row r="87" spans="1:60" ht="20.100000000000001" customHeight="1">
      <c r="A87" s="91" t="s">
        <v>238</v>
      </c>
      <c r="B87" s="92"/>
      <c r="C87" s="143" t="s">
        <v>388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5"/>
      <c r="AC87" s="146" t="s">
        <v>389</v>
      </c>
      <c r="AD87" s="147"/>
      <c r="AE87" s="98" t="str">
        <f>IF(VLOOKUP(AC87,'04'!$AC$8:$BH$275,3,FALSE)+VLOOKUP(AC87,'05'!$AC$8:$BP$273,3,FALSE)+VLOOKUP(AC87,'06'!$AC$8:$BH$274,3,FALSE)=0,"",VLOOKUP(AC87,'04'!$AC$8:$BH$275,3,FALSE)+VLOOKUP(AC87,'05'!$AC$8:$BP$273,3,FALSE)+VLOOKUP(AC87,'06'!$AC$8:$BH$274,3,FALSE))</f>
        <v/>
      </c>
      <c r="AF87" s="99"/>
      <c r="AG87" s="99"/>
      <c r="AH87" s="100"/>
      <c r="AI87" s="98" t="str">
        <f>IF(VLOOKUP(AC87,'04'!$AC$8:$BH$275,7,FALSE)+VLOOKUP(AC87,'05'!$AC$8:$BP$273,15,FALSE)+VLOOKUP(AC87,'06'!$AC$8:$BH$274,7,FALSE)=0,"",VLOOKUP(AC87,'04'!$AC$8:$BH$275,7,FALSE)+VLOOKUP(AC87,'05'!$AC$8:$BP$273,15,FALSE)+VLOOKUP(AC87,'06'!$AC$8:$BH$274,7,FALSE))</f>
        <v/>
      </c>
      <c r="AJ87" s="99"/>
      <c r="AK87" s="99"/>
      <c r="AL87" s="100"/>
      <c r="AM87" s="98" t="str">
        <f>IF(VLOOKUP($AC87,'04'!$AC$8:$BH$275,11,FALSE)+VLOOKUP($AC87,'05'!$AC$8:$BP$273,19,FALSE)+VLOOKUP($AC87,'06'!$AC$8:$BH$274,11,FALSE)=0,"",VLOOKUP($AC87,'04'!$AC$8:$BH$275,11,FALSE)+VLOOKUP($AC87,'05'!$AC$8:$BP$273,19,FALSE)+VLOOKUP($AC87,'06'!$AC$8:$BH$274,11,FALSE))</f>
        <v/>
      </c>
      <c r="AN87" s="99"/>
      <c r="AO87" s="99"/>
      <c r="AP87" s="100"/>
      <c r="AQ87" s="196" t="s">
        <v>703</v>
      </c>
      <c r="AR87" s="197"/>
      <c r="AS87" s="197"/>
      <c r="AT87" s="198"/>
      <c r="AU87" s="98"/>
      <c r="AV87" s="99"/>
      <c r="AW87" s="99"/>
      <c r="AX87" s="100"/>
      <c r="AY87" s="196" t="s">
        <v>703</v>
      </c>
      <c r="AZ87" s="197"/>
      <c r="BA87" s="197"/>
      <c r="BB87" s="198"/>
      <c r="BC87" s="98" t="str">
        <f>IF(VLOOKUP($AC87,'04'!$AC$8:$BH$275,27,FALSE)+VLOOKUP($AC87,'05'!$AC$8:$BP$273,35,FALSE)+VLOOKUP($AC87,'06'!$AC$8:$BH$274,27,FALSE)=0,"",VLOOKUP($AC87,'04'!$AC$8:$BH$275,27,FALSE)+VLOOKUP($AC87,'05'!$AC$8:$BP$273,35,FALSE)+VLOOKUP($AC87,'06'!$AC$8:$BH$274,27,FALSE))</f>
        <v/>
      </c>
      <c r="BD87" s="99"/>
      <c r="BE87" s="99"/>
      <c r="BF87" s="100"/>
      <c r="BG87" s="89" t="str">
        <f t="shared" si="49"/>
        <v>n.é.</v>
      </c>
      <c r="BH87" s="90"/>
    </row>
    <row r="88" spans="1:60" ht="20.100000000000001" customHeight="1">
      <c r="A88" s="91" t="s">
        <v>239</v>
      </c>
      <c r="B88" s="92"/>
      <c r="C88" s="143" t="s">
        <v>390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5"/>
      <c r="AC88" s="146" t="s">
        <v>391</v>
      </c>
      <c r="AD88" s="147"/>
      <c r="AE88" s="98" t="str">
        <f>IF(VLOOKUP(AC88,'04'!$AC$8:$BH$275,3,FALSE)+VLOOKUP(AC88,'05'!$AC$8:$BP$273,3,FALSE)+VLOOKUP(AC88,'06'!$AC$8:$BH$274,3,FALSE)=0,"",VLOOKUP(AC88,'04'!$AC$8:$BH$275,3,FALSE)+VLOOKUP(AC88,'05'!$AC$8:$BP$273,3,FALSE)+VLOOKUP(AC88,'06'!$AC$8:$BH$274,3,FALSE))</f>
        <v/>
      </c>
      <c r="AF88" s="99"/>
      <c r="AG88" s="99"/>
      <c r="AH88" s="100"/>
      <c r="AI88" s="98" t="str">
        <f>IF(VLOOKUP(AC88,'04'!$AC$8:$BH$275,7,FALSE)+VLOOKUP(AC88,'05'!$AC$8:$BP$273,15,FALSE)+VLOOKUP(AC88,'06'!$AC$8:$BH$274,7,FALSE)=0,"",VLOOKUP(AC88,'04'!$AC$8:$BH$275,7,FALSE)+VLOOKUP(AC88,'05'!$AC$8:$BP$273,15,FALSE)+VLOOKUP(AC88,'06'!$AC$8:$BH$274,7,FALSE))</f>
        <v/>
      </c>
      <c r="AJ88" s="99"/>
      <c r="AK88" s="99"/>
      <c r="AL88" s="100"/>
      <c r="AM88" s="98" t="str">
        <f>IF(VLOOKUP($AC88,'04'!$AC$8:$BH$275,11,FALSE)+VLOOKUP($AC88,'05'!$AC$8:$BP$273,19,FALSE)+VLOOKUP($AC88,'06'!$AC$8:$BH$274,11,FALSE)=0,"",VLOOKUP($AC88,'04'!$AC$8:$BH$275,11,FALSE)+VLOOKUP($AC88,'05'!$AC$8:$BP$273,19,FALSE)+VLOOKUP($AC88,'06'!$AC$8:$BH$274,11,FALSE))</f>
        <v/>
      </c>
      <c r="AN88" s="99"/>
      <c r="AO88" s="99"/>
      <c r="AP88" s="100"/>
      <c r="AQ88" s="196" t="s">
        <v>703</v>
      </c>
      <c r="AR88" s="197"/>
      <c r="AS88" s="197"/>
      <c r="AT88" s="198"/>
      <c r="AU88" s="98"/>
      <c r="AV88" s="99"/>
      <c r="AW88" s="99"/>
      <c r="AX88" s="100"/>
      <c r="AY88" s="196" t="s">
        <v>703</v>
      </c>
      <c r="AZ88" s="197"/>
      <c r="BA88" s="197"/>
      <c r="BB88" s="198"/>
      <c r="BC88" s="98" t="str">
        <f>IF(VLOOKUP($AC88,'04'!$AC$8:$BH$275,27,FALSE)+VLOOKUP($AC88,'05'!$AC$8:$BP$273,35,FALSE)+VLOOKUP($AC88,'06'!$AC$8:$BH$274,27,FALSE)=0,"",VLOOKUP($AC88,'04'!$AC$8:$BH$275,27,FALSE)+VLOOKUP($AC88,'05'!$AC$8:$BP$273,35,FALSE)+VLOOKUP($AC88,'06'!$AC$8:$BH$274,27,FALSE))</f>
        <v/>
      </c>
      <c r="BD88" s="99"/>
      <c r="BE88" s="99"/>
      <c r="BF88" s="100"/>
      <c r="BG88" s="89" t="str">
        <f t="shared" si="49"/>
        <v>n.é.</v>
      </c>
      <c r="BH88" s="90"/>
    </row>
    <row r="89" spans="1:60" s="3" customFormat="1" ht="20.100000000000001" customHeight="1">
      <c r="A89" s="111" t="s">
        <v>240</v>
      </c>
      <c r="B89" s="112"/>
      <c r="C89" s="148" t="s">
        <v>462</v>
      </c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50"/>
      <c r="AC89" s="141" t="s">
        <v>392</v>
      </c>
      <c r="AD89" s="142"/>
      <c r="AE89" s="118">
        <f>SUM(AE85:AH88)</f>
        <v>0</v>
      </c>
      <c r="AF89" s="119"/>
      <c r="AG89" s="119"/>
      <c r="AH89" s="120"/>
      <c r="AI89" s="118">
        <f t="shared" ref="AI89" si="59">SUM(AI85:AL88)</f>
        <v>0</v>
      </c>
      <c r="AJ89" s="119"/>
      <c r="AK89" s="119"/>
      <c r="AL89" s="120"/>
      <c r="AM89" s="118">
        <f t="shared" ref="AM89" si="60">SUM(AM85:AP88)</f>
        <v>0</v>
      </c>
      <c r="AN89" s="119"/>
      <c r="AO89" s="119"/>
      <c r="AP89" s="120"/>
      <c r="AQ89" s="223" t="s">
        <v>703</v>
      </c>
      <c r="AR89" s="224"/>
      <c r="AS89" s="224"/>
      <c r="AT89" s="225"/>
      <c r="AU89" s="118">
        <f t="shared" ref="AU89" si="61">SUM(AU85:AX88)</f>
        <v>0</v>
      </c>
      <c r="AV89" s="119"/>
      <c r="AW89" s="119"/>
      <c r="AX89" s="120"/>
      <c r="AY89" s="223" t="s">
        <v>703</v>
      </c>
      <c r="AZ89" s="224"/>
      <c r="BA89" s="224"/>
      <c r="BB89" s="225"/>
      <c r="BC89" s="118">
        <f t="shared" ref="BC89" si="62">SUM(BC85:BF88)</f>
        <v>0</v>
      </c>
      <c r="BD89" s="119"/>
      <c r="BE89" s="119"/>
      <c r="BF89" s="120"/>
      <c r="BG89" s="121" t="str">
        <f>IF(AI89&gt;0,BC89/AI89,"n.é.")</f>
        <v>n.é.</v>
      </c>
      <c r="BH89" s="122"/>
    </row>
    <row r="90" spans="1:60" ht="20.100000000000001" customHeight="1">
      <c r="A90" s="91" t="s">
        <v>241</v>
      </c>
      <c r="B90" s="92"/>
      <c r="C90" s="123" t="s">
        <v>393</v>
      </c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5"/>
      <c r="AC90" s="146" t="s">
        <v>394</v>
      </c>
      <c r="AD90" s="147"/>
      <c r="AE90" s="98"/>
      <c r="AF90" s="99"/>
      <c r="AG90" s="99"/>
      <c r="AH90" s="100"/>
      <c r="AI90" s="98"/>
      <c r="AJ90" s="99"/>
      <c r="AK90" s="99"/>
      <c r="AL90" s="100"/>
      <c r="AM90" s="98">
        <v>0</v>
      </c>
      <c r="AN90" s="99"/>
      <c r="AO90" s="99"/>
      <c r="AP90" s="100"/>
      <c r="AQ90" s="196" t="s">
        <v>703</v>
      </c>
      <c r="AR90" s="197"/>
      <c r="AS90" s="197"/>
      <c r="AT90" s="198"/>
      <c r="AU90" s="98"/>
      <c r="AV90" s="99"/>
      <c r="AW90" s="99"/>
      <c r="AX90" s="100"/>
      <c r="AY90" s="196" t="s">
        <v>703</v>
      </c>
      <c r="AZ90" s="197"/>
      <c r="BA90" s="197"/>
      <c r="BB90" s="198"/>
      <c r="BC90" s="98">
        <v>0</v>
      </c>
      <c r="BD90" s="99"/>
      <c r="BE90" s="99"/>
      <c r="BF90" s="100"/>
      <c r="BG90" s="89" t="str">
        <f t="shared" si="49"/>
        <v>n.é.</v>
      </c>
      <c r="BH90" s="90"/>
    </row>
    <row r="91" spans="1:60" s="26" customFormat="1" ht="20.100000000000001" customHeight="1">
      <c r="A91" s="129" t="s">
        <v>242</v>
      </c>
      <c r="B91" s="130"/>
      <c r="C91" s="165" t="s">
        <v>463</v>
      </c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7"/>
      <c r="AC91" s="168" t="s">
        <v>395</v>
      </c>
      <c r="AD91" s="169"/>
      <c r="AE91" s="136">
        <f>AE84+AE89+AE90</f>
        <v>1500</v>
      </c>
      <c r="AF91" s="137"/>
      <c r="AG91" s="137"/>
      <c r="AH91" s="138"/>
      <c r="AI91" s="136">
        <f t="shared" ref="AI91" si="63">AI84+AI89+AI90</f>
        <v>1665</v>
      </c>
      <c r="AJ91" s="137"/>
      <c r="AK91" s="137"/>
      <c r="AL91" s="138"/>
      <c r="AM91" s="136">
        <f t="shared" ref="AM91" si="64">AM84+AM89+AM90</f>
        <v>4</v>
      </c>
      <c r="AN91" s="137"/>
      <c r="AO91" s="137"/>
      <c r="AP91" s="138"/>
      <c r="AQ91" s="226" t="s">
        <v>703</v>
      </c>
      <c r="AR91" s="227"/>
      <c r="AS91" s="227"/>
      <c r="AT91" s="228"/>
      <c r="AU91" s="136">
        <f t="shared" ref="AU91" si="65">AU84+AU89+AU90</f>
        <v>0</v>
      </c>
      <c r="AV91" s="137"/>
      <c r="AW91" s="137"/>
      <c r="AX91" s="138"/>
      <c r="AY91" s="226" t="s">
        <v>703</v>
      </c>
      <c r="AZ91" s="227"/>
      <c r="BA91" s="227"/>
      <c r="BB91" s="228"/>
      <c r="BC91" s="136">
        <f t="shared" ref="BC91" si="66">BC84+BC89+BC90</f>
        <v>4</v>
      </c>
      <c r="BD91" s="137"/>
      <c r="BE91" s="137"/>
      <c r="BF91" s="138"/>
      <c r="BG91" s="139">
        <f t="shared" si="49"/>
        <v>2.4024024024024023E-3</v>
      </c>
      <c r="BH91" s="140"/>
    </row>
    <row r="92" spans="1:60" s="27" customFormat="1" ht="20.100000000000001" customHeight="1">
      <c r="A92" s="161">
        <v>85</v>
      </c>
      <c r="B92" s="162"/>
      <c r="C92" s="20" t="s">
        <v>469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2"/>
      <c r="AC92" s="8"/>
      <c r="AD92" s="9"/>
      <c r="AE92" s="220">
        <f>AE66+AE91</f>
        <v>324194</v>
      </c>
      <c r="AF92" s="221"/>
      <c r="AG92" s="221"/>
      <c r="AH92" s="222"/>
      <c r="AI92" s="220">
        <f t="shared" ref="AI92" si="67">AI66+AI91</f>
        <v>331981</v>
      </c>
      <c r="AJ92" s="221"/>
      <c r="AK92" s="221"/>
      <c r="AL92" s="222"/>
      <c r="AM92" s="220">
        <f t="shared" ref="AM92" si="68">AM66+AM91</f>
        <v>161780</v>
      </c>
      <c r="AN92" s="221"/>
      <c r="AO92" s="221"/>
      <c r="AP92" s="222"/>
      <c r="AQ92" s="229" t="s">
        <v>703</v>
      </c>
      <c r="AR92" s="230"/>
      <c r="AS92" s="230"/>
      <c r="AT92" s="231"/>
      <c r="AU92" s="220">
        <v>0</v>
      </c>
      <c r="AV92" s="221"/>
      <c r="AW92" s="221"/>
      <c r="AX92" s="222"/>
      <c r="AY92" s="229" t="s">
        <v>703</v>
      </c>
      <c r="AZ92" s="230"/>
      <c r="BA92" s="230"/>
      <c r="BB92" s="231"/>
      <c r="BC92" s="220">
        <f t="shared" ref="BC92" si="69">BC66+BC91</f>
        <v>161773</v>
      </c>
      <c r="BD92" s="221"/>
      <c r="BE92" s="221"/>
      <c r="BF92" s="222"/>
      <c r="BG92" s="235">
        <f t="shared" si="49"/>
        <v>0.48729595970853756</v>
      </c>
      <c r="BH92" s="236"/>
    </row>
    <row r="93" spans="1:60" ht="20.100000000000001" customHeight="1">
      <c r="A93" s="91">
        <v>86</v>
      </c>
      <c r="B93" s="92"/>
      <c r="C93" s="153" t="s">
        <v>20</v>
      </c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5"/>
      <c r="AC93" s="163" t="s">
        <v>51</v>
      </c>
      <c r="AD93" s="164"/>
      <c r="AE93" s="98">
        <f>IF(VLOOKUP(AC93,'04'!$AC$8:$BH$275,3,FALSE)+VLOOKUP(AC93,'05'!$AC$8:$BP$273,3,FALSE)+VLOOKUP(AC93,'06'!$AC$8:$BH$274,3,FALSE)=0,"",VLOOKUP(AC93,'04'!$AC$8:$BH$275,3,FALSE)+VLOOKUP(AC93,'05'!$AC$8:$BP$273,3,FALSE)+VLOOKUP(AC93,'06'!$AC$8:$BH$274,3,FALSE))</f>
        <v>90620.1</v>
      </c>
      <c r="AF93" s="99"/>
      <c r="AG93" s="99"/>
      <c r="AH93" s="100"/>
      <c r="AI93" s="98">
        <f>IF(VLOOKUP(AC93,'04'!$AC$8:$BH$275,7,FALSE)+VLOOKUP(AC93,'05'!$AC$8:$BP$273,15,FALSE)+VLOOKUP(AC93,'06'!$AC$8:$BH$274,7,FALSE)=0,"",VLOOKUP(AC93,'04'!$AC$8:$BH$275,7,FALSE)+VLOOKUP(AC93,'05'!$AC$8:$BP$273,15,FALSE)+VLOOKUP(AC93,'06'!$AC$8:$BH$274,7,FALSE))</f>
        <v>90595</v>
      </c>
      <c r="AJ93" s="99"/>
      <c r="AK93" s="99"/>
      <c r="AL93" s="100"/>
      <c r="AM93" s="158">
        <f>IF(VLOOKUP($AC$93,'04'!$AC$8:$BH$275,11,FALSE)+VLOOKUP($AC$93,'05'!$AC$8:$BP$273,19,FALSE)+VLOOKUP($AC$93,'06'!$AC$8:$BH$274,11,FALSE)=0,"",VLOOKUP($AC$93,'04'!$AC$8:$BH$275,11,FALSE)+VLOOKUP($AC$93,'05'!$AC$8:$BP$273,19,FALSE)+VLOOKUP($AC$93,'06'!$AC$8:$BH$274,11,FALSE))</f>
        <v>19927</v>
      </c>
      <c r="AN93" s="159"/>
      <c r="AO93" s="159"/>
      <c r="AP93" s="160"/>
      <c r="AQ93" s="158">
        <f>IF(VLOOKUP($AC$93,'04'!$AC$8:$BH$275,15,FALSE)+VLOOKUP($AC$93,'05'!$AC$8:$BP$273,23,FALSE)+VLOOKUP($AC$93,'06'!$AC$8:$BH$274,15,FALSE)=0,"",VLOOKUP($AC$93,'04'!$AC$8:$BH$275,15,FALSE)+VLOOKUP($AC$93,'05'!$AC$8:$BP$273,23,FALSE)+VLOOKUP($AC$93,'06'!$AC$8:$BH$274,15,FALSE))</f>
        <v>51130</v>
      </c>
      <c r="AR93" s="159"/>
      <c r="AS93" s="159"/>
      <c r="AT93" s="160"/>
      <c r="AU93" s="9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93" s="99"/>
      <c r="AW93" s="99"/>
      <c r="AX93" s="100"/>
      <c r="AY93" s="98" t="str">
        <f>IF(VLOOKUP($AC93,'04'!$AC$8:$BH$275,23,FALSE)+VLOOKUP($AC93,'05'!$AC$8:$BP$273,31,FALSE)+VLOOKUP($AC93,'06'!$AC$8:$BH$274,23,FALSE)=0,"",VLOOKUP($AC93,'04'!$AC$8:$BH$275,23,FALSE)+VLOOKUP($AC93,'05'!$AC$8:$BP$273,31,FALSE)+VLOOKUP($AC93,'06'!$AC$8:$BH$274,23,FALSE))</f>
        <v/>
      </c>
      <c r="AZ93" s="99"/>
      <c r="BA93" s="99"/>
      <c r="BB93" s="100"/>
      <c r="BC93" s="158">
        <f>IF(VLOOKUP($AC93,'04'!$AC$8:$BH$275,27,FALSE)+VLOOKUP($AC93,'05'!$AC$8:$BP$273,35,FALSE)+VLOOKUP($AC93,'06'!$AC$8:$BH$274,27,FALSE)=0,"",VLOOKUP($AC93,'04'!$AC$8:$BH$275,27,FALSE)+VLOOKUP($AC93,'05'!$AC$8:$BP$273,35,FALSE)+VLOOKUP($AC93,'06'!$AC$8:$BH$274,27,FALSE))</f>
        <v>51130</v>
      </c>
      <c r="BD93" s="159"/>
      <c r="BE93" s="159"/>
      <c r="BF93" s="160"/>
      <c r="BG93" s="151">
        <f t="shared" si="49"/>
        <v>0.56437993266736575</v>
      </c>
      <c r="BH93" s="152"/>
    </row>
    <row r="94" spans="1:60" ht="20.100000000000001" customHeight="1">
      <c r="A94" s="91">
        <v>87</v>
      </c>
      <c r="B94" s="92"/>
      <c r="C94" s="153" t="s">
        <v>47</v>
      </c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5"/>
      <c r="AC94" s="156" t="s">
        <v>50</v>
      </c>
      <c r="AD94" s="157"/>
      <c r="AE94" s="98">
        <f>IF(VLOOKUP(AC94,'04'!$AC$8:$BH$275,3,FALSE)+VLOOKUP(AC94,'05'!$AC$8:$BP$273,3,FALSE)+VLOOKUP(AC94,'06'!$AC$8:$BH$274,3,FALSE)=0,"",VLOOKUP(AC94,'04'!$AC$8:$BH$275,3,FALSE)+VLOOKUP(AC94,'05'!$AC$8:$BP$273,3,FALSE)+VLOOKUP(AC94,'06'!$AC$8:$BH$274,3,FALSE))</f>
        <v>1143</v>
      </c>
      <c r="AF94" s="99"/>
      <c r="AG94" s="99"/>
      <c r="AH94" s="100"/>
      <c r="AI94" s="158">
        <f>IF(VLOOKUP(AC94,'04'!$AC$8:$BH$275,7,FALSE)+VLOOKUP(AC94,'05'!$AC$8:$BP$273,15,FALSE)+VLOOKUP(AC94,'06'!$AC$8:$BH$274,7,FALSE)=0,"",VLOOKUP(AC94,'04'!$AC$8:$BH$275,7,FALSE)+VLOOKUP(AC94,'05'!$AC$8:$BP$273,15,FALSE)+VLOOKUP(AC94,'06'!$AC$8:$BH$274,7,FALSE))</f>
        <v>1244</v>
      </c>
      <c r="AJ94" s="159"/>
      <c r="AK94" s="159"/>
      <c r="AL94" s="160"/>
      <c r="AM94" s="158" t="str">
        <f>IF(VLOOKUP($AC94,'04'!$AC$8:$BH$275,11,FALSE)+VLOOKUP($AC94,'05'!$AC$8:$BP$273,19,FALSE)+VLOOKUP($AC94,'06'!$AC$8:$BH$274,11,FALSE)=0,"",VLOOKUP($AC94,'04'!$AC$8:$BH$275,11,FALSE)+VLOOKUP($AC94,'05'!$AC$8:$BP$273,19,FALSE)+VLOOKUP($AC94,'06'!$AC$8:$BH$274,11,FALSE))</f>
        <v/>
      </c>
      <c r="AN94" s="159"/>
      <c r="AO94" s="159"/>
      <c r="AP94" s="160"/>
      <c r="AQ94" s="158">
        <f>IF(VLOOKUP($AC94,'04'!$AC$8:$BH$275,15,FALSE)+VLOOKUP($AC94,'05'!$AC$8:$BP$273,23,FALSE)+VLOOKUP($AC94,'06'!$AC$8:$BH$274,15,FALSE)=0,"",VLOOKUP($AC94,'04'!$AC$8:$BH$275,15,FALSE)+VLOOKUP($AC94,'05'!$AC$8:$BP$273,23,FALSE)+VLOOKUP($AC94,'06'!$AC$8:$BH$274,15,FALSE))</f>
        <v>1244</v>
      </c>
      <c r="AR94" s="159"/>
      <c r="AS94" s="159"/>
      <c r="AT94" s="160"/>
      <c r="AU94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94" s="159"/>
      <c r="AW94" s="159"/>
      <c r="AX94" s="160"/>
      <c r="AY94" s="158" t="str">
        <f>IF(VLOOKUP($AC94,'04'!$AC$8:$BH$275,23,FALSE)+VLOOKUP($AC94,'05'!$AC$8:$BP$273,31,FALSE)+VLOOKUP($AC94,'06'!$AC$8:$BH$274,23,FALSE)=0,"",VLOOKUP($AC94,'04'!$AC$8:$BH$275,23,FALSE)+VLOOKUP($AC94,'05'!$AC$8:$BP$273,31,FALSE)+VLOOKUP($AC94,'06'!$AC$8:$BH$274,23,FALSE))</f>
        <v/>
      </c>
      <c r="AZ94" s="159"/>
      <c r="BA94" s="159"/>
      <c r="BB94" s="160"/>
      <c r="BC94" s="158">
        <f>IF(VLOOKUP($AC94,'04'!$AC$8:$BH$275,27,FALSE)+VLOOKUP($AC94,'05'!$AC$8:$BP$273,35,FALSE)+VLOOKUP($AC94,'06'!$AC$8:$BH$274,27,FALSE)=0,"",VLOOKUP($AC94,'04'!$AC$8:$BH$275,27,FALSE)+VLOOKUP($AC94,'05'!$AC$8:$BP$273,35,FALSE)+VLOOKUP($AC94,'06'!$AC$8:$BH$274,27,FALSE))</f>
        <v>1244</v>
      </c>
      <c r="BD94" s="159"/>
      <c r="BE94" s="159"/>
      <c r="BF94" s="160"/>
      <c r="BG94" s="151">
        <f t="shared" si="49"/>
        <v>1</v>
      </c>
      <c r="BH94" s="152"/>
    </row>
    <row r="95" spans="1:60" ht="20.100000000000001" customHeight="1">
      <c r="A95" s="91">
        <v>88</v>
      </c>
      <c r="B95" s="92"/>
      <c r="C95" s="153" t="s">
        <v>46</v>
      </c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5"/>
      <c r="AC95" s="156" t="s">
        <v>49</v>
      </c>
      <c r="AD95" s="157"/>
      <c r="AE95" s="98" t="str">
        <f>IF(VLOOKUP(AC95,'04'!$AC$8:$BH$275,3,FALSE)+VLOOKUP(AC95,'05'!$AC$8:$BP$273,3,FALSE)+VLOOKUP(AC95,'06'!$AC$8:$BH$274,3,FALSE)=0,"",VLOOKUP(AC95,'04'!$AC$8:$BH$275,3,FALSE)+VLOOKUP(AC95,'05'!$AC$8:$BP$273,3,FALSE)+VLOOKUP(AC95,'06'!$AC$8:$BH$274,3,FALSE))</f>
        <v/>
      </c>
      <c r="AF95" s="99"/>
      <c r="AG95" s="99"/>
      <c r="AH95" s="100"/>
      <c r="AI95" s="158" t="str">
        <f>IF(VLOOKUP(AC95,'04'!$AC$8:$BH$275,7,FALSE)+VLOOKUP(AC95,'05'!$AC$8:$BP$273,15,FALSE)+VLOOKUP(AC95,'06'!$AC$8:$BH$274,7,FALSE)=0,"",VLOOKUP(AC95,'04'!$AC$8:$BH$275,7,FALSE)+VLOOKUP(AC95,'05'!$AC$8:$BP$273,15,FALSE)+VLOOKUP(AC95,'06'!$AC$8:$BH$274,7,FALSE))</f>
        <v/>
      </c>
      <c r="AJ95" s="159"/>
      <c r="AK95" s="159"/>
      <c r="AL95" s="160"/>
      <c r="AM95" s="158" t="str">
        <f>IF(VLOOKUP($AC95,'04'!$AC$8:$BH$275,11,FALSE)+VLOOKUP($AC95,'05'!$AC$8:$BP$273,19,FALSE)+VLOOKUP($AC95,'06'!$AC$8:$BH$274,11,FALSE)=0,"",VLOOKUP($AC95,'04'!$AC$8:$BH$275,11,FALSE)+VLOOKUP($AC95,'05'!$AC$8:$BP$273,19,FALSE)+VLOOKUP($AC95,'06'!$AC$8:$BH$274,11,FALSE))</f>
        <v/>
      </c>
      <c r="AN95" s="159"/>
      <c r="AO95" s="159"/>
      <c r="AP95" s="160"/>
      <c r="AQ95" s="158" t="str">
        <f>IF(VLOOKUP($AC95,'04'!$AC$8:$BH$275,15,FALSE)+VLOOKUP($AC95,'05'!$AC$8:$BP$273,23,FALSE)+VLOOKUP($AC95,'06'!$AC$8:$BH$274,15,FALSE)=0,"",VLOOKUP($AC95,'04'!$AC$8:$BH$275,15,FALSE)+VLOOKUP($AC95,'05'!$AC$8:$BP$273,23,FALSE)+VLOOKUP($AC95,'06'!$AC$8:$BH$274,15,FALSE))</f>
        <v/>
      </c>
      <c r="AR95" s="159"/>
      <c r="AS95" s="159"/>
      <c r="AT95" s="160"/>
      <c r="AU95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95" s="159"/>
      <c r="AW95" s="159"/>
      <c r="AX95" s="160"/>
      <c r="AY95" s="158" t="str">
        <f>IF(VLOOKUP($AC95,'04'!$AC$8:$BH$275,23,FALSE)+VLOOKUP($AC95,'05'!$AC$8:$BP$273,31,FALSE)+VLOOKUP($AC95,'06'!$AC$8:$BH$274,23,FALSE)=0,"",VLOOKUP($AC95,'04'!$AC$8:$BH$275,23,FALSE)+VLOOKUP($AC95,'05'!$AC$8:$BP$273,31,FALSE)+VLOOKUP($AC95,'06'!$AC$8:$BH$274,23,FALSE))</f>
        <v/>
      </c>
      <c r="AZ95" s="159"/>
      <c r="BA95" s="159"/>
      <c r="BB95" s="160"/>
      <c r="BC95" s="158" t="str">
        <f>IF(VLOOKUP($AC95,'04'!$AC$8:$BH$275,27,FALSE)+VLOOKUP($AC95,'05'!$AC$8:$BP$273,35,FALSE)+VLOOKUP($AC95,'06'!$AC$8:$BH$274,27,FALSE)=0,"",VLOOKUP($AC95,'04'!$AC$8:$BH$275,27,FALSE)+VLOOKUP($AC95,'05'!$AC$8:$BP$273,35,FALSE)+VLOOKUP($AC95,'06'!$AC$8:$BH$274,27,FALSE))</f>
        <v/>
      </c>
      <c r="BD95" s="159"/>
      <c r="BE95" s="159"/>
      <c r="BF95" s="160"/>
      <c r="BG95" s="151" t="str">
        <f t="shared" si="49"/>
        <v>n.é.</v>
      </c>
      <c r="BH95" s="152"/>
    </row>
    <row r="96" spans="1:60" ht="20.100000000000001" customHeight="1">
      <c r="A96" s="91">
        <v>89</v>
      </c>
      <c r="B96" s="92"/>
      <c r="C96" s="170" t="s">
        <v>19</v>
      </c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2"/>
      <c r="AC96" s="156" t="s">
        <v>48</v>
      </c>
      <c r="AD96" s="157"/>
      <c r="AE96" s="98" t="str">
        <f>IF(VLOOKUP(AC96,'04'!$AC$8:$BH$275,3,FALSE)+VLOOKUP(AC96,'05'!$AC$8:$BP$273,3,FALSE)+VLOOKUP(AC96,'06'!$AC$8:$BH$274,3,FALSE)=0,"",VLOOKUP(AC96,'04'!$AC$8:$BH$275,3,FALSE)+VLOOKUP(AC96,'05'!$AC$8:$BP$273,3,FALSE)+VLOOKUP(AC96,'06'!$AC$8:$BH$274,3,FALSE))</f>
        <v/>
      </c>
      <c r="AF96" s="99"/>
      <c r="AG96" s="99"/>
      <c r="AH96" s="100"/>
      <c r="AI96" s="158" t="str">
        <f>IF(VLOOKUP(AC96,'04'!$AC$8:$BH$275,7,FALSE)+VLOOKUP(AC96,'05'!$AC$8:$BP$273,15,FALSE)+VLOOKUP(AC96,'06'!$AC$8:$BH$274,7,FALSE)=0,"",VLOOKUP(AC96,'04'!$AC$8:$BH$275,7,FALSE)+VLOOKUP(AC96,'05'!$AC$8:$BP$273,15,FALSE)+VLOOKUP(AC96,'06'!$AC$8:$BH$274,7,FALSE))</f>
        <v/>
      </c>
      <c r="AJ96" s="159"/>
      <c r="AK96" s="159"/>
      <c r="AL96" s="160"/>
      <c r="AM96" s="158" t="str">
        <f>IF(VLOOKUP($AC96,'04'!$AC$8:$BH$275,11,FALSE)+VLOOKUP($AC96,'05'!$AC$8:$BP$273,19,FALSE)+VLOOKUP($AC96,'06'!$AC$8:$BH$274,11,FALSE)=0,"",VLOOKUP($AC96,'04'!$AC$8:$BH$275,11,FALSE)+VLOOKUP($AC96,'05'!$AC$8:$BP$273,19,FALSE)+VLOOKUP($AC96,'06'!$AC$8:$BH$274,11,FALSE))</f>
        <v/>
      </c>
      <c r="AN96" s="159"/>
      <c r="AO96" s="159"/>
      <c r="AP96" s="160"/>
      <c r="AQ96" s="158" t="str">
        <f>IF(VLOOKUP($AC96,'04'!$AC$8:$BH$275,15,FALSE)+VLOOKUP($AC96,'05'!$AC$8:$BP$273,23,FALSE)+VLOOKUP($AC96,'06'!$AC$8:$BH$274,15,FALSE)=0,"",VLOOKUP($AC96,'04'!$AC$8:$BH$275,15,FALSE)+VLOOKUP($AC96,'05'!$AC$8:$BP$273,23,FALSE)+VLOOKUP($AC96,'06'!$AC$8:$BH$274,15,FALSE))</f>
        <v/>
      </c>
      <c r="AR96" s="159"/>
      <c r="AS96" s="159"/>
      <c r="AT96" s="160"/>
      <c r="AU96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96" s="159"/>
      <c r="AW96" s="159"/>
      <c r="AX96" s="160"/>
      <c r="AY96" s="158" t="str">
        <f>IF(VLOOKUP($AC96,'04'!$AC$8:$BH$275,23,FALSE)+VLOOKUP($AC96,'05'!$AC$8:$BP$273,31,FALSE)+VLOOKUP($AC96,'06'!$AC$8:$BH$274,23,FALSE)=0,"",VLOOKUP($AC96,'04'!$AC$8:$BH$275,23,FALSE)+VLOOKUP($AC96,'05'!$AC$8:$BP$273,31,FALSE)+VLOOKUP($AC96,'06'!$AC$8:$BH$274,23,FALSE))</f>
        <v/>
      </c>
      <c r="AZ96" s="159"/>
      <c r="BA96" s="159"/>
      <c r="BB96" s="160"/>
      <c r="BC96" s="158" t="str">
        <f>IF(VLOOKUP($AC96,'04'!$AC$8:$BH$275,27,FALSE)+VLOOKUP($AC96,'05'!$AC$8:$BP$273,35,FALSE)+VLOOKUP($AC96,'06'!$AC$8:$BH$274,27,FALSE)=0,"",VLOOKUP($AC96,'04'!$AC$8:$BH$275,27,FALSE)+VLOOKUP($AC96,'05'!$AC$8:$BP$273,35,FALSE)+VLOOKUP($AC96,'06'!$AC$8:$BH$274,27,FALSE))</f>
        <v/>
      </c>
      <c r="BD96" s="159"/>
      <c r="BE96" s="159"/>
      <c r="BF96" s="160"/>
      <c r="BG96" s="151" t="str">
        <f t="shared" si="49"/>
        <v>n.é.</v>
      </c>
      <c r="BH96" s="152"/>
    </row>
    <row r="97" spans="1:60" ht="20.100000000000001" customHeight="1">
      <c r="A97" s="91">
        <v>90</v>
      </c>
      <c r="B97" s="92"/>
      <c r="C97" s="170" t="s">
        <v>16</v>
      </c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2"/>
      <c r="AC97" s="156" t="s">
        <v>45</v>
      </c>
      <c r="AD97" s="157"/>
      <c r="AE97" s="98" t="str">
        <f>IF(VLOOKUP(AC97,'04'!$AC$8:$BH$275,3,FALSE)+VLOOKUP(AC97,'05'!$AC$8:$BP$273,3,FALSE)+VLOOKUP(AC97,'06'!$AC$8:$BH$274,3,FALSE)=0,"",VLOOKUP(AC97,'04'!$AC$8:$BH$275,3,FALSE)+VLOOKUP(AC97,'05'!$AC$8:$BP$273,3,FALSE)+VLOOKUP(AC97,'06'!$AC$8:$BH$274,3,FALSE))</f>
        <v/>
      </c>
      <c r="AF97" s="99"/>
      <c r="AG97" s="99"/>
      <c r="AH97" s="100"/>
      <c r="AI97" s="158" t="str">
        <f>IF(VLOOKUP(AC97,'04'!$AC$8:$BH$275,7,FALSE)+VLOOKUP(AC97,'05'!$AC$8:$BP$273,15,FALSE)+VLOOKUP(AC97,'06'!$AC$8:$BH$274,7,FALSE)=0,"",VLOOKUP(AC97,'04'!$AC$8:$BH$275,7,FALSE)+VLOOKUP(AC97,'05'!$AC$8:$BP$273,15,FALSE)+VLOOKUP(AC97,'06'!$AC$8:$BH$274,7,FALSE))</f>
        <v/>
      </c>
      <c r="AJ97" s="159"/>
      <c r="AK97" s="159"/>
      <c r="AL97" s="160"/>
      <c r="AM97" s="158" t="str">
        <f>IF(VLOOKUP($AC97,'04'!$AC$8:$BH$275,11,FALSE)+VLOOKUP($AC97,'05'!$AC$8:$BP$273,19,FALSE)+VLOOKUP($AC97,'06'!$AC$8:$BH$274,11,FALSE)=0,"",VLOOKUP($AC97,'04'!$AC$8:$BH$275,11,FALSE)+VLOOKUP($AC97,'05'!$AC$8:$BP$273,19,FALSE)+VLOOKUP($AC97,'06'!$AC$8:$BH$274,11,FALSE))</f>
        <v/>
      </c>
      <c r="AN97" s="159"/>
      <c r="AO97" s="159"/>
      <c r="AP97" s="160"/>
      <c r="AQ97" s="158" t="str">
        <f>IF(VLOOKUP($AC97,'04'!$AC$8:$BH$275,15,FALSE)+VLOOKUP($AC97,'05'!$AC$8:$BP$273,23,FALSE)+VLOOKUP($AC97,'06'!$AC$8:$BH$274,15,FALSE)=0,"",VLOOKUP($AC97,'04'!$AC$8:$BH$275,15,FALSE)+VLOOKUP($AC97,'05'!$AC$8:$BP$273,23,FALSE)+VLOOKUP($AC97,'06'!$AC$8:$BH$274,15,FALSE))</f>
        <v/>
      </c>
      <c r="AR97" s="159"/>
      <c r="AS97" s="159"/>
      <c r="AT97" s="160"/>
      <c r="AU97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97" s="159"/>
      <c r="AW97" s="159"/>
      <c r="AX97" s="160"/>
      <c r="AY97" s="158" t="str">
        <f>IF(VLOOKUP($AC97,'04'!$AC$8:$BH$275,23,FALSE)+VLOOKUP($AC97,'05'!$AC$8:$BP$273,31,FALSE)+VLOOKUP($AC97,'06'!$AC$8:$BH$274,23,FALSE)=0,"",VLOOKUP($AC97,'04'!$AC$8:$BH$275,23,FALSE)+VLOOKUP($AC97,'05'!$AC$8:$BP$273,31,FALSE)+VLOOKUP($AC97,'06'!$AC$8:$BH$274,23,FALSE))</f>
        <v/>
      </c>
      <c r="AZ97" s="159"/>
      <c r="BA97" s="159"/>
      <c r="BB97" s="160"/>
      <c r="BC97" s="158" t="str">
        <f>IF(VLOOKUP($AC97,'04'!$AC$8:$BH$275,27,FALSE)+VLOOKUP($AC97,'05'!$AC$8:$BP$273,35,FALSE)+VLOOKUP($AC97,'06'!$AC$8:$BH$274,27,FALSE)=0,"",VLOOKUP($AC97,'04'!$AC$8:$BH$275,27,FALSE)+VLOOKUP($AC97,'05'!$AC$8:$BP$273,35,FALSE)+VLOOKUP($AC97,'06'!$AC$8:$BH$274,27,FALSE))</f>
        <v/>
      </c>
      <c r="BD97" s="159"/>
      <c r="BE97" s="159"/>
      <c r="BF97" s="160"/>
      <c r="BG97" s="151" t="str">
        <f t="shared" si="49"/>
        <v>n.é.</v>
      </c>
      <c r="BH97" s="152"/>
    </row>
    <row r="98" spans="1:60" ht="20.100000000000001" customHeight="1">
      <c r="A98" s="91">
        <v>91</v>
      </c>
      <c r="B98" s="92"/>
      <c r="C98" s="170" t="s">
        <v>17</v>
      </c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2"/>
      <c r="AC98" s="156" t="s">
        <v>44</v>
      </c>
      <c r="AD98" s="157"/>
      <c r="AE98" s="98" t="str">
        <f>IF(VLOOKUP(AC98,'04'!$AC$8:$BH$275,3,FALSE)+VLOOKUP(AC98,'05'!$AC$8:$BP$273,3,FALSE)+VLOOKUP(AC98,'06'!$AC$8:$BH$274,3,FALSE)=0,"",VLOOKUP(AC98,'04'!$AC$8:$BH$275,3,FALSE)+VLOOKUP(AC98,'05'!$AC$8:$BP$273,3,FALSE)+VLOOKUP(AC98,'06'!$AC$8:$BH$274,3,FALSE))</f>
        <v/>
      </c>
      <c r="AF98" s="99"/>
      <c r="AG98" s="99"/>
      <c r="AH98" s="100"/>
      <c r="AI98" s="158" t="str">
        <f>IF(VLOOKUP(AC98,'04'!$AC$8:$BH$275,7,FALSE)+VLOOKUP(AC98,'05'!$AC$8:$BP$273,15,FALSE)+VLOOKUP(AC98,'06'!$AC$8:$BH$274,7,FALSE)=0,"",VLOOKUP(AC98,'04'!$AC$8:$BH$275,7,FALSE)+VLOOKUP(AC98,'05'!$AC$8:$BP$273,15,FALSE)+VLOOKUP(AC98,'06'!$AC$8:$BH$274,7,FALSE))</f>
        <v/>
      </c>
      <c r="AJ98" s="159"/>
      <c r="AK98" s="159"/>
      <c r="AL98" s="160"/>
      <c r="AM98" s="158" t="str">
        <f>IF(VLOOKUP($AC98,'04'!$AC$8:$BH$275,11,FALSE)+VLOOKUP($AC98,'05'!$AC$8:$BP$273,19,FALSE)+VLOOKUP($AC98,'06'!$AC$8:$BH$274,11,FALSE)=0,"",VLOOKUP($AC98,'04'!$AC$8:$BH$275,11,FALSE)+VLOOKUP($AC98,'05'!$AC$8:$BP$273,19,FALSE)+VLOOKUP($AC98,'06'!$AC$8:$BH$274,11,FALSE))</f>
        <v/>
      </c>
      <c r="AN98" s="159"/>
      <c r="AO98" s="159"/>
      <c r="AP98" s="160"/>
      <c r="AQ98" s="158" t="str">
        <f>IF(VLOOKUP($AC98,'04'!$AC$8:$BH$275,15,FALSE)+VLOOKUP($AC98,'05'!$AC$8:$BP$273,23,FALSE)+VLOOKUP($AC98,'06'!$AC$8:$BH$274,15,FALSE)=0,"",VLOOKUP($AC98,'04'!$AC$8:$BH$275,15,FALSE)+VLOOKUP($AC98,'05'!$AC$8:$BP$273,23,FALSE)+VLOOKUP($AC98,'06'!$AC$8:$BH$274,15,FALSE))</f>
        <v/>
      </c>
      <c r="AR98" s="159"/>
      <c r="AS98" s="159"/>
      <c r="AT98" s="160"/>
      <c r="AU98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98" s="159"/>
      <c r="AW98" s="159"/>
      <c r="AX98" s="160"/>
      <c r="AY98" s="158" t="str">
        <f>IF(VLOOKUP($AC98,'04'!$AC$8:$BH$275,23,FALSE)+VLOOKUP($AC98,'05'!$AC$8:$BP$273,31,FALSE)+VLOOKUP($AC98,'06'!$AC$8:$BH$274,23,FALSE)=0,"",VLOOKUP($AC98,'04'!$AC$8:$BH$275,23,FALSE)+VLOOKUP($AC98,'05'!$AC$8:$BP$273,31,FALSE)+VLOOKUP($AC98,'06'!$AC$8:$BH$274,23,FALSE))</f>
        <v/>
      </c>
      <c r="AZ98" s="159"/>
      <c r="BA98" s="159"/>
      <c r="BB98" s="160"/>
      <c r="BC98" s="158" t="str">
        <f>IF(VLOOKUP($AC98,'04'!$AC$8:$BH$275,27,FALSE)+VLOOKUP($AC98,'05'!$AC$8:$BP$273,35,FALSE)+VLOOKUP($AC98,'06'!$AC$8:$BH$274,27,FALSE)=0,"",VLOOKUP($AC98,'04'!$AC$8:$BH$275,27,FALSE)+VLOOKUP($AC98,'05'!$AC$8:$BP$273,35,FALSE)+VLOOKUP($AC98,'06'!$AC$8:$BH$274,27,FALSE))</f>
        <v/>
      </c>
      <c r="BD98" s="159"/>
      <c r="BE98" s="159"/>
      <c r="BF98" s="160"/>
      <c r="BG98" s="151" t="str">
        <f t="shared" si="49"/>
        <v>n.é.</v>
      </c>
      <c r="BH98" s="152"/>
    </row>
    <row r="99" spans="1:60" ht="20.100000000000001" customHeight="1">
      <c r="A99" s="91">
        <v>92</v>
      </c>
      <c r="B99" s="92"/>
      <c r="C99" s="170" t="s">
        <v>21</v>
      </c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2"/>
      <c r="AC99" s="156" t="s">
        <v>43</v>
      </c>
      <c r="AD99" s="157"/>
      <c r="AE99" s="98">
        <f>IF(VLOOKUP(AC99,'04'!$AC$8:$BH$275,3,FALSE)+VLOOKUP(AC99,'05'!$AC$8:$BP$273,3,FALSE)+VLOOKUP(AC99,'06'!$AC$8:$BH$274,3,FALSE)=0,"",VLOOKUP(AC99,'04'!$AC$8:$BH$275,3,FALSE)+VLOOKUP(AC99,'05'!$AC$8:$BP$273,3,FALSE)+VLOOKUP(AC99,'06'!$AC$8:$BH$274,3,FALSE))</f>
        <v>5083</v>
      </c>
      <c r="AF99" s="99"/>
      <c r="AG99" s="99"/>
      <c r="AH99" s="100"/>
      <c r="AI99" s="158">
        <f>IF(VLOOKUP(AC99,'04'!$AC$8:$BH$275,7,FALSE)+VLOOKUP(AC99,'05'!$AC$8:$BP$273,15,FALSE)+VLOOKUP(AC99,'06'!$AC$8:$BH$274,7,FALSE)=0,"",VLOOKUP(AC99,'04'!$AC$8:$BH$275,7,FALSE)+VLOOKUP(AC99,'05'!$AC$8:$BP$273,15,FALSE)+VLOOKUP(AC99,'06'!$AC$8:$BH$274,7,FALSE))</f>
        <v>5083</v>
      </c>
      <c r="AJ99" s="159"/>
      <c r="AK99" s="159"/>
      <c r="AL99" s="160"/>
      <c r="AM99" s="158">
        <f>IF(VLOOKUP($AC99,'04'!$AC$8:$BH$275,11,FALSE)+VLOOKUP($AC99,'05'!$AC$8:$BP$273,19,FALSE)+VLOOKUP($AC99,'06'!$AC$8:$BH$274,11,FALSE)=0,"",VLOOKUP($AC99,'04'!$AC$8:$BH$275,11,FALSE)+VLOOKUP($AC99,'05'!$AC$8:$BP$273,19,FALSE)+VLOOKUP($AC99,'06'!$AC$8:$BH$274,11,FALSE))</f>
        <v>186</v>
      </c>
      <c r="AN99" s="159"/>
      <c r="AO99" s="159"/>
      <c r="AP99" s="160"/>
      <c r="AQ99" s="158">
        <f>IF(VLOOKUP($AC99,'04'!$AC$8:$BH$275,15,FALSE)+VLOOKUP($AC99,'05'!$AC$8:$BP$273,23,FALSE)+VLOOKUP($AC99,'06'!$AC$8:$BH$274,15,FALSE)=0,"",VLOOKUP($AC99,'04'!$AC$8:$BH$275,15,FALSE)+VLOOKUP($AC99,'05'!$AC$8:$BP$273,23,FALSE)+VLOOKUP($AC99,'06'!$AC$8:$BH$274,15,FALSE))</f>
        <v>3090</v>
      </c>
      <c r="AR99" s="159"/>
      <c r="AS99" s="159"/>
      <c r="AT99" s="160"/>
      <c r="AU99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99" s="159"/>
      <c r="AW99" s="159"/>
      <c r="AX99" s="160"/>
      <c r="AY99" s="158" t="str">
        <f>IF(VLOOKUP($AC99,'04'!$AC$8:$BH$275,23,FALSE)+VLOOKUP($AC99,'05'!$AC$8:$BP$273,31,FALSE)+VLOOKUP($AC99,'06'!$AC$8:$BH$274,23,FALSE)=0,"",VLOOKUP($AC99,'04'!$AC$8:$BH$275,23,FALSE)+VLOOKUP($AC99,'05'!$AC$8:$BP$273,31,FALSE)+VLOOKUP($AC99,'06'!$AC$8:$BH$274,23,FALSE))</f>
        <v/>
      </c>
      <c r="AZ99" s="159"/>
      <c r="BA99" s="159"/>
      <c r="BB99" s="160"/>
      <c r="BC99" s="158">
        <f>IF(VLOOKUP($AC99,'04'!$AC$8:$BH$275,27,FALSE)+VLOOKUP($AC99,'05'!$AC$8:$BP$273,35,FALSE)+VLOOKUP($AC99,'06'!$AC$8:$BH$274,27,FALSE)=0,"",VLOOKUP($AC99,'04'!$AC$8:$BH$275,27,FALSE)+VLOOKUP($AC99,'05'!$AC$8:$BP$273,35,FALSE)+VLOOKUP($AC99,'06'!$AC$8:$BH$274,27,FALSE))</f>
        <v>3090</v>
      </c>
      <c r="BD99" s="159"/>
      <c r="BE99" s="159"/>
      <c r="BF99" s="160"/>
      <c r="BG99" s="151">
        <f t="shared" si="49"/>
        <v>0.60790871532559509</v>
      </c>
      <c r="BH99" s="152"/>
    </row>
    <row r="100" spans="1:60" ht="20.100000000000001" customHeight="1">
      <c r="A100" s="91">
        <v>93</v>
      </c>
      <c r="B100" s="92"/>
      <c r="C100" s="170" t="s">
        <v>41</v>
      </c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2"/>
      <c r="AC100" s="156" t="s">
        <v>42</v>
      </c>
      <c r="AD100" s="157"/>
      <c r="AE100" s="98" t="str">
        <f>IF(VLOOKUP(AC100,'04'!$AC$8:$BH$275,3,FALSE)+VLOOKUP(AC100,'05'!$AC$8:$BP$273,3,FALSE)+VLOOKUP(AC100,'06'!$AC$8:$BH$274,3,FALSE)=0,"",VLOOKUP(AC100,'04'!$AC$8:$BH$275,3,FALSE)+VLOOKUP(AC100,'05'!$AC$8:$BP$273,3,FALSE)+VLOOKUP(AC100,'06'!$AC$8:$BH$274,3,FALSE))</f>
        <v/>
      </c>
      <c r="AF100" s="99"/>
      <c r="AG100" s="99"/>
      <c r="AH100" s="100"/>
      <c r="AI100" s="158" t="str">
        <f>IF(VLOOKUP(AC100,'04'!$AC$8:$BH$275,7,FALSE)+VLOOKUP(AC100,'05'!$AC$8:$BP$273,15,FALSE)+VLOOKUP(AC100,'06'!$AC$8:$BH$274,7,FALSE)=0,"",VLOOKUP(AC100,'04'!$AC$8:$BH$275,7,FALSE)+VLOOKUP(AC100,'05'!$AC$8:$BP$273,15,FALSE)+VLOOKUP(AC100,'06'!$AC$8:$BH$274,7,FALSE))</f>
        <v/>
      </c>
      <c r="AJ100" s="159"/>
      <c r="AK100" s="159"/>
      <c r="AL100" s="160"/>
      <c r="AM100" s="158" t="str">
        <f>IF(VLOOKUP($AC100,'04'!$AC$8:$BH$275,11,FALSE)+VLOOKUP($AC100,'05'!$AC$8:$BP$273,19,FALSE)+VLOOKUP($AC100,'06'!$AC$8:$BH$274,11,FALSE)=0,"",VLOOKUP($AC100,'04'!$AC$8:$BH$275,11,FALSE)+VLOOKUP($AC100,'05'!$AC$8:$BP$273,19,FALSE)+VLOOKUP($AC100,'06'!$AC$8:$BH$274,11,FALSE))</f>
        <v/>
      </c>
      <c r="AN100" s="159"/>
      <c r="AO100" s="159"/>
      <c r="AP100" s="160"/>
      <c r="AQ100" s="158" t="str">
        <f>IF(VLOOKUP($AC100,'04'!$AC$8:$BH$275,15,FALSE)+VLOOKUP($AC100,'05'!$AC$8:$BP$273,23,FALSE)+VLOOKUP($AC100,'06'!$AC$8:$BH$274,15,FALSE)=0,"",VLOOKUP($AC100,'04'!$AC$8:$BH$275,15,FALSE)+VLOOKUP($AC100,'05'!$AC$8:$BP$273,23,FALSE)+VLOOKUP($AC100,'06'!$AC$8:$BH$274,15,FALSE))</f>
        <v/>
      </c>
      <c r="AR100" s="159"/>
      <c r="AS100" s="159"/>
      <c r="AT100" s="160"/>
      <c r="AU100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00" s="159"/>
      <c r="AW100" s="159"/>
      <c r="AX100" s="160"/>
      <c r="AY100" s="158" t="str">
        <f>IF(VLOOKUP($AC100,'04'!$AC$8:$BH$275,23,FALSE)+VLOOKUP($AC100,'05'!$AC$8:$BP$273,31,FALSE)+VLOOKUP($AC100,'06'!$AC$8:$BH$274,23,FALSE)=0,"",VLOOKUP($AC100,'04'!$AC$8:$BH$275,23,FALSE)+VLOOKUP($AC100,'05'!$AC$8:$BP$273,31,FALSE)+VLOOKUP($AC100,'06'!$AC$8:$BH$274,23,FALSE))</f>
        <v/>
      </c>
      <c r="AZ100" s="159"/>
      <c r="BA100" s="159"/>
      <c r="BB100" s="160"/>
      <c r="BC100" s="158" t="str">
        <f>IF(VLOOKUP($AC100,'04'!$AC$8:$BH$275,27,FALSE)+VLOOKUP($AC100,'05'!$AC$8:$BP$273,35,FALSE)+VLOOKUP($AC100,'06'!$AC$8:$BH$274,27,FALSE)=0,"",VLOOKUP($AC100,'04'!$AC$8:$BH$275,27,FALSE)+VLOOKUP($AC100,'05'!$AC$8:$BP$273,35,FALSE)+VLOOKUP($AC100,'06'!$AC$8:$BH$274,27,FALSE))</f>
        <v/>
      </c>
      <c r="BD100" s="159"/>
      <c r="BE100" s="159"/>
      <c r="BF100" s="160"/>
      <c r="BG100" s="151" t="str">
        <f t="shared" si="49"/>
        <v>n.é.</v>
      </c>
      <c r="BH100" s="152"/>
    </row>
    <row r="101" spans="1:60" ht="20.100000000000001" customHeight="1">
      <c r="A101" s="91">
        <v>94</v>
      </c>
      <c r="B101" s="92"/>
      <c r="C101" s="173" t="s">
        <v>18</v>
      </c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5"/>
      <c r="AC101" s="156" t="s">
        <v>40</v>
      </c>
      <c r="AD101" s="157"/>
      <c r="AE101" s="98">
        <f>IF(VLOOKUP(AC101,'04'!$AC$8:$BH$275,3,FALSE)+VLOOKUP(AC101,'05'!$AC$8:$BP$273,3,FALSE)+VLOOKUP(AC101,'06'!$AC$8:$BH$274,3,FALSE)=0,"",VLOOKUP(AC101,'04'!$AC$8:$BH$275,3,FALSE)+VLOOKUP(AC101,'05'!$AC$8:$BP$273,3,FALSE)+VLOOKUP(AC101,'06'!$AC$8:$BH$274,3,FALSE))</f>
        <v>269</v>
      </c>
      <c r="AF101" s="99"/>
      <c r="AG101" s="99"/>
      <c r="AH101" s="100"/>
      <c r="AI101" s="158">
        <f>IF(VLOOKUP(AC101,'04'!$AC$8:$BH$275,7,FALSE)+VLOOKUP(AC101,'05'!$AC$8:$BP$273,15,FALSE)+VLOOKUP(AC101,'06'!$AC$8:$BH$274,7,FALSE)=0,"",VLOOKUP(AC101,'04'!$AC$8:$BH$275,7,FALSE)+VLOOKUP(AC101,'05'!$AC$8:$BP$273,15,FALSE)+VLOOKUP(AC101,'06'!$AC$8:$BH$274,7,FALSE))</f>
        <v>269</v>
      </c>
      <c r="AJ101" s="159"/>
      <c r="AK101" s="159"/>
      <c r="AL101" s="160"/>
      <c r="AM101" s="158">
        <f>IF(VLOOKUP($AC101,'04'!$AC$8:$BH$275,11,FALSE)+VLOOKUP($AC101,'05'!$AC$8:$BP$273,19,FALSE)+VLOOKUP($AC101,'06'!$AC$8:$BH$274,11,FALSE)=0,"",VLOOKUP($AC101,'04'!$AC$8:$BH$275,11,FALSE)+VLOOKUP($AC101,'05'!$AC$8:$BP$273,19,FALSE)+VLOOKUP($AC101,'06'!$AC$8:$BH$274,11,FALSE))</f>
        <v>96</v>
      </c>
      <c r="AN101" s="159"/>
      <c r="AO101" s="159"/>
      <c r="AP101" s="160"/>
      <c r="AQ101" s="158">
        <f>IF(VLOOKUP($AC101,'04'!$AC$8:$BH$275,15,FALSE)+VLOOKUP($AC101,'05'!$AC$8:$BP$273,23,FALSE)+VLOOKUP($AC101,'06'!$AC$8:$BH$274,15,FALSE)=0,"",VLOOKUP($AC101,'04'!$AC$8:$BH$275,15,FALSE)+VLOOKUP($AC101,'05'!$AC$8:$BP$273,23,FALSE)+VLOOKUP($AC101,'06'!$AC$8:$BH$274,15,FALSE))</f>
        <v>173</v>
      </c>
      <c r="AR101" s="159"/>
      <c r="AS101" s="159"/>
      <c r="AT101" s="160"/>
      <c r="AU101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01" s="159"/>
      <c r="AW101" s="159"/>
      <c r="AX101" s="160"/>
      <c r="AY101" s="158" t="str">
        <f>IF(VLOOKUP($AC101,'04'!$AC$8:$BH$275,23,FALSE)+VLOOKUP($AC101,'05'!$AC$8:$BP$273,31,FALSE)+VLOOKUP($AC101,'06'!$AC$8:$BH$274,23,FALSE)=0,"",VLOOKUP($AC101,'04'!$AC$8:$BH$275,23,FALSE)+VLOOKUP($AC101,'05'!$AC$8:$BP$273,31,FALSE)+VLOOKUP($AC101,'06'!$AC$8:$BH$274,23,FALSE))</f>
        <v/>
      </c>
      <c r="AZ101" s="159"/>
      <c r="BA101" s="159"/>
      <c r="BB101" s="160"/>
      <c r="BC101" s="158">
        <f>IF(VLOOKUP($AC101,'04'!$AC$8:$BH$275,27,FALSE)+VLOOKUP($AC101,'05'!$AC$8:$BP$273,35,FALSE)+VLOOKUP($AC101,'06'!$AC$8:$BH$274,27,FALSE)=0,"",VLOOKUP($AC101,'04'!$AC$8:$BH$275,27,FALSE)+VLOOKUP($AC101,'05'!$AC$8:$BP$273,35,FALSE)+VLOOKUP($AC101,'06'!$AC$8:$BH$274,27,FALSE))</f>
        <v>173</v>
      </c>
      <c r="BD101" s="159"/>
      <c r="BE101" s="159"/>
      <c r="BF101" s="160"/>
      <c r="BG101" s="151">
        <f t="shared" si="49"/>
        <v>0.64312267657992561</v>
      </c>
      <c r="BH101" s="152"/>
    </row>
    <row r="102" spans="1:60" ht="20.100000000000001" customHeight="1">
      <c r="A102" s="91">
        <v>95</v>
      </c>
      <c r="B102" s="92"/>
      <c r="C102" s="173" t="s">
        <v>37</v>
      </c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5"/>
      <c r="AC102" s="156" t="s">
        <v>39</v>
      </c>
      <c r="AD102" s="157"/>
      <c r="AE102" s="98">
        <f>IF(VLOOKUP(AC102,'04'!$AC$8:$BH$275,3,FALSE)+VLOOKUP(AC102,'05'!$AC$8:$BP$273,3,FALSE)+VLOOKUP(AC102,'06'!$AC$8:$BH$274,3,FALSE)=0,"",VLOOKUP(AC102,'04'!$AC$8:$BH$275,3,FALSE)+VLOOKUP(AC102,'05'!$AC$8:$BP$273,3,FALSE)+VLOOKUP(AC102,'06'!$AC$8:$BH$274,3,FALSE))</f>
        <v>95</v>
      </c>
      <c r="AF102" s="99"/>
      <c r="AG102" s="99"/>
      <c r="AH102" s="100"/>
      <c r="AI102" s="158">
        <f>IF(VLOOKUP(AC102,'04'!$AC$8:$BH$275,7,FALSE)+VLOOKUP(AC102,'05'!$AC$8:$BP$273,15,FALSE)+VLOOKUP(AC102,'06'!$AC$8:$BH$274,7,FALSE)=0,"",VLOOKUP(AC102,'04'!$AC$8:$BH$275,7,FALSE)+VLOOKUP(AC102,'05'!$AC$8:$BP$273,15,FALSE)+VLOOKUP(AC102,'06'!$AC$8:$BH$274,7,FALSE))</f>
        <v>95</v>
      </c>
      <c r="AJ102" s="159"/>
      <c r="AK102" s="159"/>
      <c r="AL102" s="160"/>
      <c r="AM102" s="158">
        <f>IF(VLOOKUP($AC102,'04'!$AC$8:$BH$275,11,FALSE)+VLOOKUP($AC102,'05'!$AC$8:$BP$273,19,FALSE)+VLOOKUP($AC102,'06'!$AC$8:$BH$274,11,FALSE)=0,"",VLOOKUP($AC102,'04'!$AC$8:$BH$275,11,FALSE)+VLOOKUP($AC102,'05'!$AC$8:$BP$273,19,FALSE)+VLOOKUP($AC102,'06'!$AC$8:$BH$274,11,FALSE))</f>
        <v>75</v>
      </c>
      <c r="AN102" s="159"/>
      <c r="AO102" s="159"/>
      <c r="AP102" s="160"/>
      <c r="AQ102" s="158">
        <f>IF(VLOOKUP($AC102,'04'!$AC$8:$BH$275,15,FALSE)+VLOOKUP($AC102,'05'!$AC$8:$BP$273,23,FALSE)+VLOOKUP($AC102,'06'!$AC$8:$BH$274,15,FALSE)=0,"",VLOOKUP($AC102,'04'!$AC$8:$BH$275,15,FALSE)+VLOOKUP($AC102,'05'!$AC$8:$BP$273,23,FALSE)+VLOOKUP($AC102,'06'!$AC$8:$BH$274,15,FALSE))</f>
        <v>20</v>
      </c>
      <c r="AR102" s="159"/>
      <c r="AS102" s="159"/>
      <c r="AT102" s="160"/>
      <c r="AU102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02" s="159"/>
      <c r="AW102" s="159"/>
      <c r="AX102" s="160"/>
      <c r="AY102" s="158" t="str">
        <f>IF(VLOOKUP($AC102,'04'!$AC$8:$BH$275,23,FALSE)+VLOOKUP($AC102,'05'!$AC$8:$BP$273,31,FALSE)+VLOOKUP($AC102,'06'!$AC$8:$BH$274,23,FALSE)=0,"",VLOOKUP($AC102,'04'!$AC$8:$BH$275,23,FALSE)+VLOOKUP($AC102,'05'!$AC$8:$BP$273,31,FALSE)+VLOOKUP($AC102,'06'!$AC$8:$BH$274,23,FALSE))</f>
        <v/>
      </c>
      <c r="AZ102" s="159"/>
      <c r="BA102" s="159"/>
      <c r="BB102" s="160"/>
      <c r="BC102" s="158">
        <f>IF(VLOOKUP($AC102,'04'!$AC$8:$BH$275,27,FALSE)+VLOOKUP($AC102,'05'!$AC$8:$BP$273,35,FALSE)+VLOOKUP($AC102,'06'!$AC$8:$BH$274,27,FALSE)=0,"",VLOOKUP($AC102,'04'!$AC$8:$BH$275,27,FALSE)+VLOOKUP($AC102,'05'!$AC$8:$BP$273,35,FALSE)+VLOOKUP($AC102,'06'!$AC$8:$BH$274,27,FALSE))</f>
        <v>20</v>
      </c>
      <c r="BD102" s="159"/>
      <c r="BE102" s="159"/>
      <c r="BF102" s="160"/>
      <c r="BG102" s="151">
        <f t="shared" si="49"/>
        <v>0.21052631578947367</v>
      </c>
      <c r="BH102" s="152"/>
    </row>
    <row r="103" spans="1:60" ht="20.100000000000001" customHeight="1">
      <c r="A103" s="91">
        <v>96</v>
      </c>
      <c r="B103" s="92"/>
      <c r="C103" s="173" t="s">
        <v>36</v>
      </c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5"/>
      <c r="AC103" s="156" t="s">
        <v>38</v>
      </c>
      <c r="AD103" s="157"/>
      <c r="AE103" s="98" t="str">
        <f>IF(VLOOKUP(AC103,'04'!$AC$8:$BH$275,3,FALSE)+VLOOKUP(AC103,'05'!$AC$8:$BP$273,3,FALSE)+VLOOKUP(AC103,'06'!$AC$8:$BH$274,3,FALSE)=0,"",VLOOKUP(AC103,'04'!$AC$8:$BH$275,3,FALSE)+VLOOKUP(AC103,'05'!$AC$8:$BP$273,3,FALSE)+VLOOKUP(AC103,'06'!$AC$8:$BH$274,3,FALSE))</f>
        <v/>
      </c>
      <c r="AF103" s="99"/>
      <c r="AG103" s="99"/>
      <c r="AH103" s="100"/>
      <c r="AI103" s="158" t="str">
        <f>IF(VLOOKUP(AC103,'04'!$AC$8:$BH$275,7,FALSE)+VLOOKUP(AC103,'05'!$AC$8:$BP$273,15,FALSE)+VLOOKUP(AC103,'06'!$AC$8:$BH$274,7,FALSE)=0,"",VLOOKUP(AC103,'04'!$AC$8:$BH$275,7,FALSE)+VLOOKUP(AC103,'05'!$AC$8:$BP$273,15,FALSE)+VLOOKUP(AC103,'06'!$AC$8:$BH$274,7,FALSE))</f>
        <v/>
      </c>
      <c r="AJ103" s="159"/>
      <c r="AK103" s="159"/>
      <c r="AL103" s="160"/>
      <c r="AM103" s="158" t="str">
        <f>IF(VLOOKUP($AC103,'04'!$AC$8:$BH$275,11,FALSE)+VLOOKUP($AC103,'05'!$AC$8:$BP$273,19,FALSE)+VLOOKUP($AC103,'06'!$AC$8:$BH$274,11,FALSE)=0,"",VLOOKUP($AC103,'04'!$AC$8:$BH$275,11,FALSE)+VLOOKUP($AC103,'05'!$AC$8:$BP$273,19,FALSE)+VLOOKUP($AC103,'06'!$AC$8:$BH$274,11,FALSE))</f>
        <v/>
      </c>
      <c r="AN103" s="159"/>
      <c r="AO103" s="159"/>
      <c r="AP103" s="160"/>
      <c r="AQ103" s="158" t="str">
        <f>IF(VLOOKUP($AC103,'04'!$AC$8:$BH$275,15,FALSE)+VLOOKUP($AC103,'05'!$AC$8:$BP$273,23,FALSE)+VLOOKUP($AC103,'06'!$AC$8:$BH$274,15,FALSE)=0,"",VLOOKUP($AC103,'04'!$AC$8:$BH$275,15,FALSE)+VLOOKUP($AC103,'05'!$AC$8:$BP$273,23,FALSE)+VLOOKUP($AC103,'06'!$AC$8:$BH$274,15,FALSE))</f>
        <v/>
      </c>
      <c r="AR103" s="159"/>
      <c r="AS103" s="159"/>
      <c r="AT103" s="160"/>
      <c r="AU103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03" s="159"/>
      <c r="AW103" s="159"/>
      <c r="AX103" s="160"/>
      <c r="AY103" s="158" t="str">
        <f>IF(VLOOKUP($AC103,'04'!$AC$8:$BH$275,23,FALSE)+VLOOKUP($AC103,'05'!$AC$8:$BP$273,31,FALSE)+VLOOKUP($AC103,'06'!$AC$8:$BH$274,23,FALSE)=0,"",VLOOKUP($AC103,'04'!$AC$8:$BH$275,23,FALSE)+VLOOKUP($AC103,'05'!$AC$8:$BP$273,31,FALSE)+VLOOKUP($AC103,'06'!$AC$8:$BH$274,23,FALSE))</f>
        <v/>
      </c>
      <c r="AZ103" s="159"/>
      <c r="BA103" s="159"/>
      <c r="BB103" s="160"/>
      <c r="BC103" s="158" t="str">
        <f>IF(VLOOKUP($AC103,'04'!$AC$8:$BH$275,27,FALSE)+VLOOKUP($AC103,'05'!$AC$8:$BP$273,35,FALSE)+VLOOKUP($AC103,'06'!$AC$8:$BH$274,27,FALSE)=0,"",VLOOKUP($AC103,'04'!$AC$8:$BH$275,27,FALSE)+VLOOKUP($AC103,'05'!$AC$8:$BP$273,35,FALSE)+VLOOKUP($AC103,'06'!$AC$8:$BH$274,27,FALSE))</f>
        <v/>
      </c>
      <c r="BD103" s="159"/>
      <c r="BE103" s="159"/>
      <c r="BF103" s="160"/>
      <c r="BG103" s="151" t="str">
        <f t="shared" si="49"/>
        <v>n.é.</v>
      </c>
      <c r="BH103" s="152"/>
    </row>
    <row r="104" spans="1:60" s="2" customFormat="1" ht="20.100000000000001" customHeight="1">
      <c r="A104" s="91">
        <v>97</v>
      </c>
      <c r="B104" s="92"/>
      <c r="C104" s="173" t="s">
        <v>35</v>
      </c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5"/>
      <c r="AC104" s="156" t="s">
        <v>34</v>
      </c>
      <c r="AD104" s="157"/>
      <c r="AE104" s="98" t="str">
        <f>IF(VLOOKUP(AC104,'04'!$AC$8:$BH$275,3,FALSE)+VLOOKUP(AC104,'05'!$AC$8:$BP$273,3,FALSE)+VLOOKUP(AC104,'06'!$AC$8:$BH$274,3,FALSE)=0,"",VLOOKUP(AC104,'04'!$AC$8:$BH$275,3,FALSE)+VLOOKUP(AC104,'05'!$AC$8:$BP$273,3,FALSE)+VLOOKUP(AC104,'06'!$AC$8:$BH$274,3,FALSE))</f>
        <v/>
      </c>
      <c r="AF104" s="99"/>
      <c r="AG104" s="99"/>
      <c r="AH104" s="100"/>
      <c r="AI104" s="158" t="str">
        <f>IF(VLOOKUP(AC104,'04'!$AC$8:$BH$275,7,FALSE)+VLOOKUP(AC104,'05'!$AC$8:$BP$273,15,FALSE)+VLOOKUP(AC104,'06'!$AC$8:$BH$274,7,FALSE)=0,"",VLOOKUP(AC104,'04'!$AC$8:$BH$275,7,FALSE)+VLOOKUP(AC104,'05'!$AC$8:$BP$273,15,FALSE)+VLOOKUP(AC104,'06'!$AC$8:$BH$274,7,FALSE))</f>
        <v/>
      </c>
      <c r="AJ104" s="159"/>
      <c r="AK104" s="159"/>
      <c r="AL104" s="160"/>
      <c r="AM104" s="158" t="str">
        <f>IF(VLOOKUP($AC104,'04'!$AC$8:$BH$275,11,FALSE)+VLOOKUP($AC104,'05'!$AC$8:$BP$273,19,FALSE)+VLOOKUP($AC104,'06'!$AC$8:$BH$274,11,FALSE)=0,"",VLOOKUP($AC104,'04'!$AC$8:$BH$275,11,FALSE)+VLOOKUP($AC104,'05'!$AC$8:$BP$273,19,FALSE)+VLOOKUP($AC104,'06'!$AC$8:$BH$274,11,FALSE))</f>
        <v/>
      </c>
      <c r="AN104" s="159"/>
      <c r="AO104" s="159"/>
      <c r="AP104" s="160"/>
      <c r="AQ104" s="158" t="str">
        <f>IF(VLOOKUP($AC104,'04'!$AC$8:$BH$275,15,FALSE)+VLOOKUP($AC104,'05'!$AC$8:$BP$273,23,FALSE)+VLOOKUP($AC104,'06'!$AC$8:$BH$274,15,FALSE)=0,"",VLOOKUP($AC104,'04'!$AC$8:$BH$275,15,FALSE)+VLOOKUP($AC104,'05'!$AC$8:$BP$273,23,FALSE)+VLOOKUP($AC104,'06'!$AC$8:$BH$274,15,FALSE))</f>
        <v/>
      </c>
      <c r="AR104" s="159"/>
      <c r="AS104" s="159"/>
      <c r="AT104" s="160"/>
      <c r="AU104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04" s="159"/>
      <c r="AW104" s="159"/>
      <c r="AX104" s="160"/>
      <c r="AY104" s="158" t="str">
        <f>IF(VLOOKUP($AC104,'04'!$AC$8:$BH$275,23,FALSE)+VLOOKUP($AC104,'05'!$AC$8:$BP$273,31,FALSE)+VLOOKUP($AC104,'06'!$AC$8:$BH$274,23,FALSE)=0,"",VLOOKUP($AC104,'04'!$AC$8:$BH$275,23,FALSE)+VLOOKUP($AC104,'05'!$AC$8:$BP$273,31,FALSE)+VLOOKUP($AC104,'06'!$AC$8:$BH$274,23,FALSE))</f>
        <v/>
      </c>
      <c r="AZ104" s="159"/>
      <c r="BA104" s="159"/>
      <c r="BB104" s="160"/>
      <c r="BC104" s="158" t="str">
        <f>IF(VLOOKUP($AC104,'04'!$AC$8:$BH$275,27,FALSE)+VLOOKUP($AC104,'05'!$AC$8:$BP$273,35,FALSE)+VLOOKUP($AC104,'06'!$AC$8:$BH$274,27,FALSE)=0,"",VLOOKUP($AC104,'04'!$AC$8:$BH$275,27,FALSE)+VLOOKUP($AC104,'05'!$AC$8:$BP$273,35,FALSE)+VLOOKUP($AC104,'06'!$AC$8:$BH$274,27,FALSE))</f>
        <v/>
      </c>
      <c r="BD104" s="159"/>
      <c r="BE104" s="159"/>
      <c r="BF104" s="160"/>
      <c r="BG104" s="151" t="str">
        <f t="shared" si="49"/>
        <v>n.é.</v>
      </c>
      <c r="BH104" s="152"/>
    </row>
    <row r="105" spans="1:60" s="2" customFormat="1" ht="20.100000000000001" customHeight="1">
      <c r="A105" s="91">
        <v>98</v>
      </c>
      <c r="B105" s="92"/>
      <c r="C105" s="173" t="s">
        <v>25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5"/>
      <c r="AC105" s="156" t="s">
        <v>33</v>
      </c>
      <c r="AD105" s="157"/>
      <c r="AE105" s="98">
        <f>IF(VLOOKUP(AC105,'04'!$AC$8:$BH$275,3,FALSE)+VLOOKUP(AC105,'05'!$AC$8:$BP$273,3,FALSE)+VLOOKUP(AC105,'06'!$AC$8:$BH$274,3,FALSE)=0,"",VLOOKUP(AC105,'04'!$AC$8:$BH$275,3,FALSE)+VLOOKUP(AC105,'05'!$AC$8:$BP$273,3,FALSE)+VLOOKUP(AC105,'06'!$AC$8:$BH$274,3,FALSE))</f>
        <v>80</v>
      </c>
      <c r="AF105" s="99"/>
      <c r="AG105" s="99"/>
      <c r="AH105" s="100"/>
      <c r="AI105" s="158">
        <f>IF(VLOOKUP(AC105,'04'!$AC$8:$BH$275,7,FALSE)+VLOOKUP(AC105,'05'!$AC$8:$BP$273,15,FALSE)+VLOOKUP(AC105,'06'!$AC$8:$BH$274,7,FALSE)=0,"",VLOOKUP(AC105,'04'!$AC$8:$BH$275,7,FALSE)+VLOOKUP(AC105,'05'!$AC$8:$BP$273,15,FALSE)+VLOOKUP(AC105,'06'!$AC$8:$BH$274,7,FALSE))</f>
        <v>327</v>
      </c>
      <c r="AJ105" s="159"/>
      <c r="AK105" s="159"/>
      <c r="AL105" s="160"/>
      <c r="AM105" s="158">
        <f>IF(VLOOKUP($AC105,'04'!$AC$8:$BH$275,11,FALSE)+VLOOKUP($AC105,'05'!$AC$8:$BP$273,19,FALSE)+VLOOKUP($AC105,'06'!$AC$8:$BH$274,11,FALSE)=0,"",VLOOKUP($AC105,'04'!$AC$8:$BH$275,11,FALSE)+VLOOKUP($AC105,'05'!$AC$8:$BP$273,19,FALSE)+VLOOKUP($AC105,'06'!$AC$8:$BH$274,11,FALSE))</f>
        <v>80</v>
      </c>
      <c r="AN105" s="159"/>
      <c r="AO105" s="159"/>
      <c r="AP105" s="160"/>
      <c r="AQ105" s="158">
        <f>IF(VLOOKUP($AC105,'04'!$AC$8:$BH$275,15,FALSE)+VLOOKUP($AC105,'05'!$AC$8:$BP$273,23,FALSE)+VLOOKUP($AC105,'06'!$AC$8:$BH$274,15,FALSE)=0,"",VLOOKUP($AC105,'04'!$AC$8:$BH$275,15,FALSE)+VLOOKUP($AC105,'05'!$AC$8:$BP$273,23,FALSE)+VLOOKUP($AC105,'06'!$AC$8:$BH$274,15,FALSE))</f>
        <v>247</v>
      </c>
      <c r="AR105" s="159"/>
      <c r="AS105" s="159"/>
      <c r="AT105" s="160"/>
      <c r="AU105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05" s="159"/>
      <c r="AW105" s="159"/>
      <c r="AX105" s="160"/>
      <c r="AY105" s="158" t="str">
        <f>IF(VLOOKUP($AC105,'04'!$AC$8:$BH$275,23,FALSE)+VLOOKUP($AC105,'05'!$AC$8:$BP$273,31,FALSE)+VLOOKUP($AC105,'06'!$AC$8:$BH$274,23,FALSE)=0,"",VLOOKUP($AC105,'04'!$AC$8:$BH$275,23,FALSE)+VLOOKUP($AC105,'05'!$AC$8:$BP$273,31,FALSE)+VLOOKUP($AC105,'06'!$AC$8:$BH$274,23,FALSE))</f>
        <v/>
      </c>
      <c r="AZ105" s="159"/>
      <c r="BA105" s="159"/>
      <c r="BB105" s="160"/>
      <c r="BC105" s="158">
        <f>IF(VLOOKUP($AC105,'04'!$AC$8:$BH$275,27,FALSE)+VLOOKUP($AC105,'05'!$AC$8:$BP$273,35,FALSE)+VLOOKUP($AC105,'06'!$AC$8:$BH$274,27,FALSE)=0,"",VLOOKUP($AC105,'04'!$AC$8:$BH$275,27,FALSE)+VLOOKUP($AC105,'05'!$AC$8:$BP$273,35,FALSE)+VLOOKUP($AC105,'06'!$AC$8:$BH$274,27,FALSE))</f>
        <v>247</v>
      </c>
      <c r="BD105" s="159"/>
      <c r="BE105" s="159"/>
      <c r="BF105" s="160"/>
      <c r="BG105" s="151">
        <f t="shared" si="49"/>
        <v>0.75535168195718649</v>
      </c>
      <c r="BH105" s="152"/>
    </row>
    <row r="106" spans="1:60" s="14" customFormat="1" ht="20.100000000000001" customHeight="1">
      <c r="A106" s="111">
        <v>99</v>
      </c>
      <c r="B106" s="112"/>
      <c r="C106" s="176" t="s">
        <v>472</v>
      </c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8"/>
      <c r="AC106" s="179" t="s">
        <v>27</v>
      </c>
      <c r="AD106" s="180"/>
      <c r="AE106" s="118">
        <f>SUM(AE93:AH105)</f>
        <v>97290.1</v>
      </c>
      <c r="AF106" s="119"/>
      <c r="AG106" s="119"/>
      <c r="AH106" s="120"/>
      <c r="AI106" s="118">
        <f t="shared" ref="AI106" si="70">SUM(AI93:AL105)</f>
        <v>97613</v>
      </c>
      <c r="AJ106" s="119"/>
      <c r="AK106" s="119"/>
      <c r="AL106" s="120"/>
      <c r="AM106" s="118">
        <f t="shared" ref="AM106" si="71">SUM(AM93:AP105)</f>
        <v>20364</v>
      </c>
      <c r="AN106" s="119"/>
      <c r="AO106" s="119"/>
      <c r="AP106" s="120"/>
      <c r="AQ106" s="118">
        <f t="shared" ref="AQ106" si="72">SUM(AQ93:AT105)</f>
        <v>55904</v>
      </c>
      <c r="AR106" s="119"/>
      <c r="AS106" s="119"/>
      <c r="AT106" s="120"/>
      <c r="AU106" s="118">
        <f t="shared" ref="AU106" si="73">SUM(AU93:AX105)</f>
        <v>0</v>
      </c>
      <c r="AV106" s="119"/>
      <c r="AW106" s="119"/>
      <c r="AX106" s="120"/>
      <c r="AY106" s="118">
        <f t="shared" ref="AY106" si="74">SUM(AY93:BB105)</f>
        <v>0</v>
      </c>
      <c r="AZ106" s="119"/>
      <c r="BA106" s="119"/>
      <c r="BB106" s="120"/>
      <c r="BC106" s="118">
        <f t="shared" ref="BC106" si="75">SUM(BC93:BF105)</f>
        <v>55904</v>
      </c>
      <c r="BD106" s="119"/>
      <c r="BE106" s="119"/>
      <c r="BF106" s="120"/>
      <c r="BG106" s="121">
        <f t="shared" si="49"/>
        <v>0.57271060207144542</v>
      </c>
      <c r="BH106" s="122"/>
    </row>
    <row r="107" spans="1:60" ht="20.100000000000001" customHeight="1">
      <c r="A107" s="91">
        <v>100</v>
      </c>
      <c r="B107" s="92"/>
      <c r="C107" s="173" t="s">
        <v>22</v>
      </c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5"/>
      <c r="AC107" s="156" t="s">
        <v>28</v>
      </c>
      <c r="AD107" s="157"/>
      <c r="AE107" s="98">
        <f>IF(VLOOKUP(AC107,'04'!$AC$8:$BH$275,3,FALSE)+VLOOKUP(AC107,'05'!$AC$8:$BP$273,3,FALSE)+VLOOKUP(AC107,'06'!$AC$8:$BH$274,3,FALSE)=0,"",VLOOKUP(AC107,'04'!$AC$8:$BH$275,3,FALSE)+VLOOKUP(AC107,'05'!$AC$8:$BP$273,3,FALSE)+VLOOKUP(AC107,'06'!$AC$8:$BH$274,3,FALSE))</f>
        <v>7031</v>
      </c>
      <c r="AF107" s="99"/>
      <c r="AG107" s="99"/>
      <c r="AH107" s="100"/>
      <c r="AI107" s="158">
        <f>IF(VLOOKUP(AC107,'04'!$AC$8:$BH$275,7,FALSE)+VLOOKUP(AC107,'05'!$AC$8:$BP$273,15,FALSE)+VLOOKUP(AC107,'06'!$AC$8:$BH$274,7,FALSE)=0,"",VLOOKUP(AC107,'04'!$AC$8:$BH$275,7,FALSE)+VLOOKUP(AC107,'05'!$AC$8:$BP$273,15,FALSE)+VLOOKUP(AC107,'06'!$AC$8:$BH$274,7,FALSE))</f>
        <v>7031</v>
      </c>
      <c r="AJ107" s="159"/>
      <c r="AK107" s="159"/>
      <c r="AL107" s="160"/>
      <c r="AM107" s="158" t="str">
        <f>IF(VLOOKUP($AC107,'04'!$AC$8:$BH$275,11,FALSE)+VLOOKUP($AC107,'05'!$AC$8:$BP$273,19,FALSE)+VLOOKUP($AC107,'06'!$AC$8:$BH$274,11,FALSE)=0,"",VLOOKUP($AC107,'04'!$AC$8:$BH$275,11,FALSE)+VLOOKUP($AC107,'05'!$AC$8:$BP$273,19,FALSE)+VLOOKUP($AC107,'06'!$AC$8:$BH$274,11,FALSE))</f>
        <v/>
      </c>
      <c r="AN107" s="159"/>
      <c r="AO107" s="159"/>
      <c r="AP107" s="160"/>
      <c r="AQ107" s="158">
        <f>IF(VLOOKUP($AC107,'04'!$AC$8:$BH$275,15,FALSE)+VLOOKUP($AC107,'05'!$AC$8:$BP$273,23,FALSE)+VLOOKUP($AC107,'06'!$AC$8:$BH$274,15,FALSE)=0,"",VLOOKUP($AC107,'04'!$AC$8:$BH$275,15,FALSE)+VLOOKUP($AC107,'05'!$AC$8:$BP$273,23,FALSE)+VLOOKUP($AC107,'06'!$AC$8:$BH$274,15,FALSE))</f>
        <v>4181</v>
      </c>
      <c r="AR107" s="159"/>
      <c r="AS107" s="159"/>
      <c r="AT107" s="160"/>
      <c r="AU107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07" s="159"/>
      <c r="AW107" s="159"/>
      <c r="AX107" s="160"/>
      <c r="AY107" s="158" t="str">
        <f>IF(VLOOKUP($AC107,'04'!$AC$8:$BH$275,23,FALSE)+VLOOKUP($AC107,'05'!$AC$8:$BP$273,31,FALSE)+VLOOKUP($AC107,'06'!$AC$8:$BH$274,23,FALSE)=0,"",VLOOKUP($AC107,'04'!$AC$8:$BH$275,23,FALSE)+VLOOKUP($AC107,'05'!$AC$8:$BP$273,31,FALSE)+VLOOKUP($AC107,'06'!$AC$8:$BH$274,23,FALSE))</f>
        <v/>
      </c>
      <c r="AZ107" s="159"/>
      <c r="BA107" s="159"/>
      <c r="BB107" s="160"/>
      <c r="BC107" s="158">
        <f>IF(VLOOKUP($AC107,'04'!$AC$8:$BH$275,27,FALSE)+VLOOKUP($AC107,'05'!$AC$8:$BP$273,35,FALSE)+VLOOKUP($AC107,'06'!$AC$8:$BH$274,27,FALSE)=0,"",VLOOKUP($AC107,'04'!$AC$8:$BH$275,27,FALSE)+VLOOKUP($AC107,'05'!$AC$8:$BP$273,35,FALSE)+VLOOKUP($AC107,'06'!$AC$8:$BH$274,27,FALSE))</f>
        <v>4181</v>
      </c>
      <c r="BD107" s="159"/>
      <c r="BE107" s="159"/>
      <c r="BF107" s="160"/>
      <c r="BG107" s="151">
        <f t="shared" si="49"/>
        <v>0.59465225430237523</v>
      </c>
      <c r="BH107" s="152"/>
    </row>
    <row r="108" spans="1:60" ht="20.100000000000001" customHeight="1">
      <c r="A108" s="91">
        <v>101</v>
      </c>
      <c r="B108" s="92"/>
      <c r="C108" s="93" t="s">
        <v>447</v>
      </c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5"/>
      <c r="AC108" s="156" t="s">
        <v>29</v>
      </c>
      <c r="AD108" s="157"/>
      <c r="AE108" s="98">
        <f>IF(VLOOKUP(AC108,'04'!$AC$8:$BH$275,3,FALSE)+VLOOKUP(AC108,'05'!$AC$8:$BP$273,3,FALSE)+VLOOKUP(AC108,'06'!$AC$8:$BH$274,3,FALSE)=0,"",VLOOKUP(AC108,'04'!$AC$8:$BH$275,3,FALSE)+VLOOKUP(AC108,'05'!$AC$8:$BP$273,3,FALSE)+VLOOKUP(AC108,'06'!$AC$8:$BH$274,3,FALSE))</f>
        <v>80</v>
      </c>
      <c r="AF108" s="99"/>
      <c r="AG108" s="99"/>
      <c r="AH108" s="100"/>
      <c r="AI108" s="158">
        <f>IF(VLOOKUP(AC108,'04'!$AC$8:$BH$275,7,FALSE)+VLOOKUP(AC108,'05'!$AC$8:$BP$273,15,FALSE)+VLOOKUP(AC108,'06'!$AC$8:$BH$274,7,FALSE)=0,"",VLOOKUP(AC108,'04'!$AC$8:$BH$275,7,FALSE)+VLOOKUP(AC108,'05'!$AC$8:$BP$273,15,FALSE)+VLOOKUP(AC108,'06'!$AC$8:$BH$274,7,FALSE))</f>
        <v>80</v>
      </c>
      <c r="AJ108" s="159"/>
      <c r="AK108" s="159"/>
      <c r="AL108" s="160"/>
      <c r="AM108" s="158">
        <f>IF(VLOOKUP($AC108,'04'!$AC$8:$BH$275,11,FALSE)+VLOOKUP($AC108,'05'!$AC$8:$BP$273,19,FALSE)+VLOOKUP($AC108,'06'!$AC$8:$BH$274,11,FALSE)=0,"",VLOOKUP($AC108,'04'!$AC$8:$BH$275,11,FALSE)+VLOOKUP($AC108,'05'!$AC$8:$BP$273,19,FALSE)+VLOOKUP($AC108,'06'!$AC$8:$BH$274,11,FALSE))</f>
        <v>80</v>
      </c>
      <c r="AN108" s="159"/>
      <c r="AO108" s="159"/>
      <c r="AP108" s="160"/>
      <c r="AQ108" s="158" t="str">
        <f>IF(VLOOKUP($AC108,'04'!$AC$8:$BH$275,15,FALSE)+VLOOKUP($AC108,'05'!$AC$8:$BP$273,23,FALSE)+VLOOKUP($AC108,'06'!$AC$8:$BH$274,15,FALSE)=0,"",VLOOKUP($AC108,'04'!$AC$8:$BH$275,15,FALSE)+VLOOKUP($AC108,'05'!$AC$8:$BP$273,23,FALSE)+VLOOKUP($AC108,'06'!$AC$8:$BH$274,15,FALSE))</f>
        <v/>
      </c>
      <c r="AR108" s="159"/>
      <c r="AS108" s="159"/>
      <c r="AT108" s="160"/>
      <c r="AU108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08" s="159"/>
      <c r="AW108" s="159"/>
      <c r="AX108" s="160"/>
      <c r="AY108" s="158" t="str">
        <f>IF(VLOOKUP($AC108,'04'!$AC$8:$BH$275,23,FALSE)+VLOOKUP($AC108,'05'!$AC$8:$BP$273,31,FALSE)+VLOOKUP($AC108,'06'!$AC$8:$BH$274,23,FALSE)=0,"",VLOOKUP($AC108,'04'!$AC$8:$BH$275,23,FALSE)+VLOOKUP($AC108,'05'!$AC$8:$BP$273,31,FALSE)+VLOOKUP($AC108,'06'!$AC$8:$BH$274,23,FALSE))</f>
        <v/>
      </c>
      <c r="AZ108" s="159"/>
      <c r="BA108" s="159"/>
      <c r="BB108" s="160"/>
      <c r="BC108" s="158">
        <v>0</v>
      </c>
      <c r="BD108" s="159"/>
      <c r="BE108" s="159"/>
      <c r="BF108" s="160"/>
      <c r="BG108" s="151">
        <f t="shared" si="49"/>
        <v>0</v>
      </c>
      <c r="BH108" s="152"/>
    </row>
    <row r="109" spans="1:60" ht="20.100000000000001" customHeight="1">
      <c r="A109" s="91">
        <v>102</v>
      </c>
      <c r="B109" s="92"/>
      <c r="C109" s="181" t="s">
        <v>23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3"/>
      <c r="AC109" s="156" t="s">
        <v>30</v>
      </c>
      <c r="AD109" s="157"/>
      <c r="AE109" s="98">
        <f>IF(VLOOKUP(AC109,'04'!$AC$8:$BH$275,3,FALSE)+VLOOKUP(AC109,'05'!$AC$8:$BP$273,3,FALSE)+VLOOKUP(AC109,'06'!$AC$8:$BH$274,3,FALSE)=0,"",VLOOKUP(AC109,'04'!$AC$8:$BH$275,3,FALSE)+VLOOKUP(AC109,'05'!$AC$8:$BP$273,3,FALSE)+VLOOKUP(AC109,'06'!$AC$8:$BH$274,3,FALSE))</f>
        <v>1338</v>
      </c>
      <c r="AF109" s="99"/>
      <c r="AG109" s="99"/>
      <c r="AH109" s="100"/>
      <c r="AI109" s="158">
        <f>IF(VLOOKUP(AC109,'04'!$AC$8:$BH$275,7,FALSE)+VLOOKUP(AC109,'05'!$AC$8:$BP$273,15,FALSE)+VLOOKUP(AC109,'06'!$AC$8:$BH$274,7,FALSE)=0,"",VLOOKUP(AC109,'04'!$AC$8:$BH$275,7,FALSE)+VLOOKUP(AC109,'05'!$AC$8:$BP$273,15,FALSE)+VLOOKUP(AC109,'06'!$AC$8:$BH$274,7,FALSE))</f>
        <v>1852</v>
      </c>
      <c r="AJ109" s="159"/>
      <c r="AK109" s="159"/>
      <c r="AL109" s="160"/>
      <c r="AM109" s="158" t="str">
        <f>IF(VLOOKUP($AC109,'04'!$AC$8:$BH$275,11,FALSE)+VLOOKUP($AC109,'05'!$AC$8:$BP$273,19,FALSE)+VLOOKUP($AC109,'06'!$AC$8:$BH$274,11,FALSE)=0,"",VLOOKUP($AC109,'04'!$AC$8:$BH$275,11,FALSE)+VLOOKUP($AC109,'05'!$AC$8:$BP$273,19,FALSE)+VLOOKUP($AC109,'06'!$AC$8:$BH$274,11,FALSE))</f>
        <v/>
      </c>
      <c r="AN109" s="159"/>
      <c r="AO109" s="159"/>
      <c r="AP109" s="160"/>
      <c r="AQ109" s="158">
        <f>IF(VLOOKUP($AC109,'04'!$AC$8:$BH$275,15,FALSE)+VLOOKUP($AC109,'05'!$AC$8:$BP$273,23,FALSE)+VLOOKUP($AC109,'06'!$AC$8:$BH$274,15,FALSE)=0,"",VLOOKUP($AC109,'04'!$AC$8:$BH$275,15,FALSE)+VLOOKUP($AC109,'05'!$AC$8:$BP$273,23,FALSE)+VLOOKUP($AC109,'06'!$AC$8:$BH$274,15,FALSE))</f>
        <v>1483</v>
      </c>
      <c r="AR109" s="159"/>
      <c r="AS109" s="159"/>
      <c r="AT109" s="160"/>
      <c r="AU109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09" s="159"/>
      <c r="AW109" s="159"/>
      <c r="AX109" s="160"/>
      <c r="AY109" s="158" t="str">
        <f>IF(VLOOKUP($AC109,'04'!$AC$8:$BH$275,23,FALSE)+VLOOKUP($AC109,'05'!$AC$8:$BP$273,31,FALSE)+VLOOKUP($AC109,'06'!$AC$8:$BH$274,23,FALSE)=0,"",VLOOKUP($AC109,'04'!$AC$8:$BH$275,23,FALSE)+VLOOKUP($AC109,'05'!$AC$8:$BP$273,31,FALSE)+VLOOKUP($AC109,'06'!$AC$8:$BH$274,23,FALSE))</f>
        <v/>
      </c>
      <c r="AZ109" s="159"/>
      <c r="BA109" s="159"/>
      <c r="BB109" s="160"/>
      <c r="BC109" s="158">
        <f>IF(VLOOKUP($AC109,'04'!$AC$8:$BH$275,27,FALSE)+VLOOKUP($AC109,'05'!$AC$8:$BP$273,35,FALSE)+VLOOKUP($AC109,'06'!$AC$8:$BH$274,27,FALSE)=0,"",VLOOKUP($AC109,'04'!$AC$8:$BH$275,27,FALSE)+VLOOKUP($AC109,'05'!$AC$8:$BP$273,35,FALSE)+VLOOKUP($AC109,'06'!$AC$8:$BH$274,27,FALSE))</f>
        <v>1483</v>
      </c>
      <c r="BD109" s="159"/>
      <c r="BE109" s="159"/>
      <c r="BF109" s="160"/>
      <c r="BG109" s="151">
        <f t="shared" si="49"/>
        <v>0.80075593952483803</v>
      </c>
      <c r="BH109" s="152"/>
    </row>
    <row r="110" spans="1:60" s="3" customFormat="1" ht="20.100000000000001" customHeight="1">
      <c r="A110" s="111">
        <v>103</v>
      </c>
      <c r="B110" s="112"/>
      <c r="C110" s="113" t="s">
        <v>473</v>
      </c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5"/>
      <c r="AC110" s="179" t="s">
        <v>31</v>
      </c>
      <c r="AD110" s="180"/>
      <c r="AE110" s="118">
        <f>SUM(AE107:AH109)</f>
        <v>8449</v>
      </c>
      <c r="AF110" s="119"/>
      <c r="AG110" s="119"/>
      <c r="AH110" s="120"/>
      <c r="AI110" s="118">
        <f t="shared" ref="AI110" si="76">SUM(AI107:AL109)</f>
        <v>8963</v>
      </c>
      <c r="AJ110" s="119"/>
      <c r="AK110" s="119"/>
      <c r="AL110" s="120"/>
      <c r="AM110" s="118">
        <f t="shared" ref="AM110" si="77">SUM(AM107:AP109)</f>
        <v>80</v>
      </c>
      <c r="AN110" s="119"/>
      <c r="AO110" s="119"/>
      <c r="AP110" s="120"/>
      <c r="AQ110" s="118">
        <f t="shared" ref="AQ110" si="78">SUM(AQ107:AT109)</f>
        <v>5664</v>
      </c>
      <c r="AR110" s="119"/>
      <c r="AS110" s="119"/>
      <c r="AT110" s="120"/>
      <c r="AU110" s="118">
        <f t="shared" ref="AU110" si="79">SUM(AU107:AX109)</f>
        <v>0</v>
      </c>
      <c r="AV110" s="119"/>
      <c r="AW110" s="119"/>
      <c r="AX110" s="120"/>
      <c r="AY110" s="118">
        <f t="shared" ref="AY110" si="80">SUM(AY107:BB109)</f>
        <v>0</v>
      </c>
      <c r="AZ110" s="119"/>
      <c r="BA110" s="119"/>
      <c r="BB110" s="120"/>
      <c r="BC110" s="118">
        <f t="shared" ref="BC110" si="81">SUM(BC107:BF109)</f>
        <v>5664</v>
      </c>
      <c r="BD110" s="119"/>
      <c r="BE110" s="119"/>
      <c r="BF110" s="120"/>
      <c r="BG110" s="121">
        <f t="shared" si="49"/>
        <v>0.6319312730112685</v>
      </c>
      <c r="BH110" s="122"/>
    </row>
    <row r="111" spans="1:60" s="3" customFormat="1" ht="20.100000000000001" customHeight="1">
      <c r="A111" s="111">
        <v>104</v>
      </c>
      <c r="B111" s="112"/>
      <c r="C111" s="176" t="s">
        <v>474</v>
      </c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/>
      <c r="AC111" s="179" t="s">
        <v>32</v>
      </c>
      <c r="AD111" s="180"/>
      <c r="AE111" s="118">
        <f>AE106+AE110</f>
        <v>105739.1</v>
      </c>
      <c r="AF111" s="119"/>
      <c r="AG111" s="119"/>
      <c r="AH111" s="120"/>
      <c r="AI111" s="118">
        <f t="shared" ref="AI111" si="82">AI106+AI110</f>
        <v>106576</v>
      </c>
      <c r="AJ111" s="119"/>
      <c r="AK111" s="119"/>
      <c r="AL111" s="120"/>
      <c r="AM111" s="118">
        <f t="shared" ref="AM111:BC111" si="83">AM106+AM110</f>
        <v>20444</v>
      </c>
      <c r="AN111" s="119"/>
      <c r="AO111" s="119"/>
      <c r="AP111" s="120"/>
      <c r="AQ111" s="118">
        <f t="shared" si="83"/>
        <v>61568</v>
      </c>
      <c r="AR111" s="119"/>
      <c r="AS111" s="119"/>
      <c r="AT111" s="120"/>
      <c r="AU111" s="118">
        <f t="shared" si="83"/>
        <v>0</v>
      </c>
      <c r="AV111" s="119"/>
      <c r="AW111" s="119"/>
      <c r="AX111" s="120"/>
      <c r="AY111" s="118">
        <f t="shared" si="83"/>
        <v>0</v>
      </c>
      <c r="AZ111" s="119"/>
      <c r="BA111" s="119"/>
      <c r="BB111" s="120"/>
      <c r="BC111" s="118">
        <f t="shared" si="83"/>
        <v>61568</v>
      </c>
      <c r="BD111" s="119"/>
      <c r="BE111" s="119"/>
      <c r="BF111" s="120"/>
      <c r="BG111" s="121">
        <f t="shared" si="49"/>
        <v>0.57769103738177452</v>
      </c>
      <c r="BH111" s="122"/>
    </row>
    <row r="112" spans="1:60" s="3" customFormat="1" ht="20.100000000000001" customHeight="1">
      <c r="A112" s="111">
        <v>105</v>
      </c>
      <c r="B112" s="112"/>
      <c r="C112" s="113" t="s">
        <v>24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5"/>
      <c r="AC112" s="179" t="s">
        <v>52</v>
      </c>
      <c r="AD112" s="180"/>
      <c r="AE112" s="118">
        <f>IF(VLOOKUP(AC112,'04'!$AC$8:$BH$275,3,FALSE)+VLOOKUP(AC112,'05'!$AC$8:$BP$273,3,FALSE)+VLOOKUP(AC112,'06'!$AC$8:$BH$274,3,FALSE)=0,"",VLOOKUP(AC112,'04'!$AC$8:$BH$275,3,FALSE)+VLOOKUP(AC112,'05'!$AC$8:$BP$273,3,FALSE)+VLOOKUP(AC112,'06'!$AC$8:$BH$274,3,FALSE))</f>
        <v>28259</v>
      </c>
      <c r="AF112" s="119"/>
      <c r="AG112" s="119"/>
      <c r="AH112" s="120"/>
      <c r="AI112" s="118">
        <f>IF(VLOOKUP(AC112,'04'!$AC$8:$BH$275,7,FALSE)+VLOOKUP(AC112,'05'!$AC$8:$BP$273,15,FALSE)+VLOOKUP(AC112,'06'!$AC$8:$BH$274,7,FALSE)=0,"",VLOOKUP(AC112,'04'!$AC$8:$BH$275,7,FALSE)+VLOOKUP(AC112,'05'!$AC$8:$BP$273,15,FALSE)+VLOOKUP(AC112,'06'!$AC$8:$BH$274,7,FALSE))</f>
        <v>28259</v>
      </c>
      <c r="AJ112" s="119"/>
      <c r="AK112" s="119"/>
      <c r="AL112" s="120"/>
      <c r="AM112" s="118">
        <f>IF(VLOOKUP($AC112,'04'!$AC$8:$BH$275,11,FALSE)+VLOOKUP($AC112,'05'!$AC$8:$BP$273,19,FALSE)+VLOOKUP($AC112,'06'!$AC$8:$BH$274,11,FALSE)=0,"",VLOOKUP($AC112,'04'!$AC$8:$BH$275,11,FALSE)+VLOOKUP($AC112,'05'!$AC$8:$BP$273,19,FALSE)+VLOOKUP($AC112,'06'!$AC$8:$BH$274,11,FALSE))</f>
        <v>5475</v>
      </c>
      <c r="AN112" s="119"/>
      <c r="AO112" s="119"/>
      <c r="AP112" s="120"/>
      <c r="AQ112" s="118">
        <f>IF(VLOOKUP($AC112,'04'!$AC$8:$BH$275,15,FALSE)+VLOOKUP($AC112,'05'!$AC$8:$BP$273,23,FALSE)+VLOOKUP($AC112,'06'!$AC$8:$BH$274,15,FALSE)=0,"",VLOOKUP($AC112,'04'!$AC$8:$BH$275,15,FALSE)+VLOOKUP($AC112,'05'!$AC$8:$BP$273,23,FALSE)+VLOOKUP($AC112,'06'!$AC$8:$BH$274,15,FALSE))</f>
        <v>14331</v>
      </c>
      <c r="AR112" s="119"/>
      <c r="AS112" s="119"/>
      <c r="AT112" s="120"/>
      <c r="AU112" s="118">
        <f>IF(VLOOKUP($AC$93,'04'!$AC$8:$BH$275,19,FALSE)+VLOOKUP($AC$93,'05'!$AC$8:$BP$273,27,FALSE)+VLOOKUP($AC$93,'06'!$AC$8:$BH$274,19,FALSE)=0,0,VLOOKUP($AC$93,'04'!$AC$8:$BH$275,19,FALSE)+VLOOKUP($AC$93,'05'!$AC$8:$BP$273,27,FALSE)+VLOOKUP($AC$93,'06'!$AC$8:$BH$274,19,FALSE))</f>
        <v>0</v>
      </c>
      <c r="AV112" s="119"/>
      <c r="AW112" s="119"/>
      <c r="AX112" s="120"/>
      <c r="AY112" s="118">
        <f>IF(VLOOKUP($AC112,'04'!$AC$8:$BH$275,23,FALSE)+VLOOKUP($AC112,'05'!$AC$8:$BP$273,31,FALSE)+VLOOKUP($AC112,'06'!$AC$8:$BH$274,23,FALSE)=0,0,VLOOKUP($AC112,'04'!$AC$8:$BH$275,23,FALSE)+VLOOKUP($AC112,'05'!$AC$8:$BP$273,31,FALSE)+VLOOKUP($AC112,'06'!$AC$8:$BH$274,23,FALSE))</f>
        <v>0</v>
      </c>
      <c r="AZ112" s="119"/>
      <c r="BA112" s="119"/>
      <c r="BB112" s="120"/>
      <c r="BC112" s="118">
        <f>IF(VLOOKUP($AC112,'04'!$AC$8:$BH$275,27,FALSE)+VLOOKUP($AC112,'05'!$AC$8:$BP$273,35,FALSE)+VLOOKUP($AC112,'06'!$AC$8:$BH$274,27,FALSE)=0,"",VLOOKUP($AC112,'04'!$AC$8:$BH$275,27,FALSE)+VLOOKUP($AC112,'05'!$AC$8:$BP$273,35,FALSE)+VLOOKUP($AC112,'06'!$AC$8:$BH$274,27,FALSE))</f>
        <v>14331</v>
      </c>
      <c r="BD112" s="119"/>
      <c r="BE112" s="119"/>
      <c r="BF112" s="120"/>
      <c r="BG112" s="121">
        <f t="shared" si="49"/>
        <v>0.50713047170812842</v>
      </c>
      <c r="BH112" s="122"/>
    </row>
    <row r="113" spans="1:60" ht="20.100000000000001" customHeight="1">
      <c r="A113" s="91">
        <v>106</v>
      </c>
      <c r="B113" s="92"/>
      <c r="C113" s="173" t="s">
        <v>63</v>
      </c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5"/>
      <c r="AC113" s="156" t="s">
        <v>82</v>
      </c>
      <c r="AD113" s="157"/>
      <c r="AE113" s="98">
        <f>IF(VLOOKUP(AC113,'04'!$AC$8:$BH$275,3,FALSE)+VLOOKUP(AC113,'05'!$AC$8:$BP$273,3,FALSE)+VLOOKUP(AC113,'06'!$AC$8:$BH$274,3,FALSE)=0,"",VLOOKUP(AC113,'04'!$AC$8:$BH$275,3,FALSE)+VLOOKUP(AC113,'05'!$AC$8:$BP$273,3,FALSE)+VLOOKUP(AC113,'06'!$AC$8:$BH$274,3,FALSE))</f>
        <v>1520</v>
      </c>
      <c r="AF113" s="99"/>
      <c r="AG113" s="99"/>
      <c r="AH113" s="100"/>
      <c r="AI113" s="158">
        <f>IF(VLOOKUP(AC113,'04'!$AC$8:$BH$275,7,FALSE)+VLOOKUP(AC113,'05'!$AC$8:$BP$273,15,FALSE)+VLOOKUP(AC113,'06'!$AC$8:$BH$274,7,FALSE)=0,"",VLOOKUP(AC113,'04'!$AC$8:$BH$275,7,FALSE)+VLOOKUP(AC113,'05'!$AC$8:$BP$273,15,FALSE)+VLOOKUP(AC113,'06'!$AC$8:$BH$274,7,FALSE))</f>
        <v>1520</v>
      </c>
      <c r="AJ113" s="159"/>
      <c r="AK113" s="159"/>
      <c r="AL113" s="160"/>
      <c r="AM113" s="158">
        <f>IF(VLOOKUP($AC113,'04'!$AC$8:$BH$275,11,FALSE)+VLOOKUP($AC113,'05'!$AC$8:$BP$273,19,FALSE)+VLOOKUP($AC113,'06'!$AC$8:$BH$274,11,FALSE)=0,"",VLOOKUP($AC113,'04'!$AC$8:$BH$275,11,FALSE)+VLOOKUP($AC113,'05'!$AC$8:$BP$273,19,FALSE)+VLOOKUP($AC113,'06'!$AC$8:$BH$274,11,FALSE))</f>
        <v>382</v>
      </c>
      <c r="AN113" s="159"/>
      <c r="AO113" s="159"/>
      <c r="AP113" s="160"/>
      <c r="AQ113" s="158">
        <f>IF(VLOOKUP($AC113,'04'!$AC$8:$BH$275,15,FALSE)+VLOOKUP($AC113,'05'!$AC$8:$BP$273,23,FALSE)+VLOOKUP($AC113,'06'!$AC$8:$BH$274,15,FALSE)=0,"",VLOOKUP($AC113,'04'!$AC$8:$BH$275,15,FALSE)+VLOOKUP($AC113,'05'!$AC$8:$BP$273,23,FALSE)+VLOOKUP($AC113,'06'!$AC$8:$BH$274,15,FALSE))</f>
        <v>230</v>
      </c>
      <c r="AR113" s="159"/>
      <c r="AS113" s="159"/>
      <c r="AT113" s="160"/>
      <c r="AU113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13" s="159"/>
      <c r="AW113" s="159"/>
      <c r="AX113" s="160"/>
      <c r="AY113" s="158" t="str">
        <f>IF(VLOOKUP($AC113,'04'!$AC$8:$BH$275,23,FALSE)+VLOOKUP($AC113,'05'!$AC$8:$BP$273,31,FALSE)+VLOOKUP($AC113,'06'!$AC$8:$BH$274,23,FALSE)=0,"",VLOOKUP($AC113,'04'!$AC$8:$BH$275,23,FALSE)+VLOOKUP($AC113,'05'!$AC$8:$BP$273,31,FALSE)+VLOOKUP($AC113,'06'!$AC$8:$BH$274,23,FALSE))</f>
        <v/>
      </c>
      <c r="AZ113" s="159"/>
      <c r="BA113" s="159"/>
      <c r="BB113" s="160"/>
      <c r="BC113" s="158">
        <f>IF(VLOOKUP($AC113,'04'!$AC$8:$BH$275,27,FALSE)+VLOOKUP($AC113,'05'!$AC$8:$BP$273,35,FALSE)+VLOOKUP($AC113,'06'!$AC$8:$BH$274,27,FALSE)=0,"",VLOOKUP($AC113,'04'!$AC$8:$BH$275,27,FALSE)+VLOOKUP($AC113,'05'!$AC$8:$BP$273,35,FALSE)+VLOOKUP($AC113,'06'!$AC$8:$BH$274,27,FALSE))</f>
        <v>330</v>
      </c>
      <c r="BD113" s="159"/>
      <c r="BE113" s="159"/>
      <c r="BF113" s="160"/>
      <c r="BG113" s="151">
        <f t="shared" si="49"/>
        <v>0.21710526315789475</v>
      </c>
      <c r="BH113" s="152"/>
    </row>
    <row r="114" spans="1:60" ht="20.100000000000001" customHeight="1">
      <c r="A114" s="91">
        <v>107</v>
      </c>
      <c r="B114" s="92"/>
      <c r="C114" s="173" t="s">
        <v>64</v>
      </c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5"/>
      <c r="AC114" s="156" t="s">
        <v>83</v>
      </c>
      <c r="AD114" s="157"/>
      <c r="AE114" s="98">
        <f>IF(VLOOKUP(AC114,'04'!$AC$8:$BH$275,3,FALSE)+VLOOKUP(AC114,'05'!$AC$8:$BP$273,3,FALSE)+VLOOKUP(AC114,'06'!$AC$8:$BH$274,3,FALSE)=0,"",VLOOKUP(AC114,'04'!$AC$8:$BH$275,3,FALSE)+VLOOKUP(AC114,'05'!$AC$8:$BP$273,3,FALSE)+VLOOKUP(AC114,'06'!$AC$8:$BH$274,3,FALSE))</f>
        <v>28313</v>
      </c>
      <c r="AF114" s="99"/>
      <c r="AG114" s="99"/>
      <c r="AH114" s="100"/>
      <c r="AI114" s="158">
        <f>IF(VLOOKUP(AC114,'04'!$AC$8:$BH$275,7,FALSE)+VLOOKUP(AC114,'05'!$AC$8:$BP$273,15,FALSE)+VLOOKUP(AC114,'06'!$AC$8:$BH$274,7,FALSE)=0,"",VLOOKUP(AC114,'04'!$AC$8:$BH$275,7,FALSE)+VLOOKUP(AC114,'05'!$AC$8:$BP$273,15,FALSE)+VLOOKUP(AC114,'06'!$AC$8:$BH$274,7,FALSE))</f>
        <v>28313</v>
      </c>
      <c r="AJ114" s="159"/>
      <c r="AK114" s="159"/>
      <c r="AL114" s="160"/>
      <c r="AM114" s="158">
        <f>IF(VLOOKUP($AC114,'04'!$AC$8:$BH$275,11,FALSE)+VLOOKUP($AC114,'05'!$AC$8:$BP$273,19,FALSE)+VLOOKUP($AC114,'06'!$AC$8:$BH$274,11,FALSE)=0,"",VLOOKUP($AC114,'04'!$AC$8:$BH$275,11,FALSE)+VLOOKUP($AC114,'05'!$AC$8:$BP$273,19,FALSE)+VLOOKUP($AC114,'06'!$AC$8:$BH$274,11,FALSE))</f>
        <v>1191</v>
      </c>
      <c r="AN114" s="159"/>
      <c r="AO114" s="159"/>
      <c r="AP114" s="160"/>
      <c r="AQ114" s="158">
        <f>IF(VLOOKUP($AC114,'04'!$AC$8:$BH$275,15,FALSE)+VLOOKUP($AC114,'05'!$AC$8:$BP$273,23,FALSE)+VLOOKUP($AC114,'06'!$AC$8:$BH$274,15,FALSE)=0,"",VLOOKUP($AC114,'04'!$AC$8:$BH$275,15,FALSE)+VLOOKUP($AC114,'05'!$AC$8:$BP$273,23,FALSE)+VLOOKUP($AC114,'06'!$AC$8:$BH$274,15,FALSE))</f>
        <v>15848</v>
      </c>
      <c r="AR114" s="159"/>
      <c r="AS114" s="159"/>
      <c r="AT114" s="160"/>
      <c r="AU114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14" s="159"/>
      <c r="AW114" s="159"/>
      <c r="AX114" s="160"/>
      <c r="AY114" s="158">
        <f>IF(VLOOKUP($AC114,'04'!$AC$8:$BH$275,23,FALSE)+VLOOKUP($AC114,'05'!$AC$8:$BP$273,31,FALSE)+VLOOKUP($AC114,'06'!$AC$8:$BH$274,23,FALSE)=0,"",VLOOKUP($AC114,'04'!$AC$8:$BH$275,23,FALSE)+VLOOKUP($AC114,'05'!$AC$8:$BP$273,31,FALSE)+VLOOKUP($AC114,'06'!$AC$8:$BH$274,23,FALSE))</f>
        <v>136</v>
      </c>
      <c r="AZ114" s="159"/>
      <c r="BA114" s="159"/>
      <c r="BB114" s="160"/>
      <c r="BC114" s="158">
        <f>IF(VLOOKUP($AC114,'04'!$AC$8:$BH$275,27,FALSE)+VLOOKUP($AC114,'05'!$AC$8:$BP$273,35,FALSE)+VLOOKUP($AC114,'06'!$AC$8:$BH$274,27,FALSE)=0,"",VLOOKUP($AC114,'04'!$AC$8:$BH$275,27,FALSE)+VLOOKUP($AC114,'05'!$AC$8:$BP$273,35,FALSE)+VLOOKUP($AC114,'06'!$AC$8:$BH$274,27,FALSE))</f>
        <v>15560</v>
      </c>
      <c r="BD114" s="159"/>
      <c r="BE114" s="159"/>
      <c r="BF114" s="160"/>
      <c r="BG114" s="151">
        <f t="shared" si="49"/>
        <v>0.54957086850563341</v>
      </c>
      <c r="BH114" s="152"/>
    </row>
    <row r="115" spans="1:60" ht="20.100000000000001" customHeight="1">
      <c r="A115" s="91">
        <v>108</v>
      </c>
      <c r="B115" s="92"/>
      <c r="C115" s="173" t="s">
        <v>65</v>
      </c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5"/>
      <c r="AC115" s="156" t="s">
        <v>84</v>
      </c>
      <c r="AD115" s="157"/>
      <c r="AE115" s="98" t="str">
        <f>IF(VLOOKUP(AC115,'04'!$AC$8:$BH$275,3,FALSE)+VLOOKUP(AC115,'05'!$AC$8:$BP$273,3,FALSE)+VLOOKUP(AC115,'06'!$AC$8:$BH$274,3,FALSE)=0,"",VLOOKUP(AC115,'04'!$AC$8:$BH$275,3,FALSE)+VLOOKUP(AC115,'05'!$AC$8:$BP$273,3,FALSE)+VLOOKUP(AC115,'06'!$AC$8:$BH$274,3,FALSE))</f>
        <v/>
      </c>
      <c r="AF115" s="99"/>
      <c r="AG115" s="99"/>
      <c r="AH115" s="100"/>
      <c r="AI115" s="158" t="str">
        <f>IF(VLOOKUP(AC115,'04'!$AC$8:$BH$275,7,FALSE)+VLOOKUP(AC115,'05'!$AC$8:$BP$273,15,FALSE)+VLOOKUP(AC115,'06'!$AC$8:$BH$274,7,FALSE)=0,"",VLOOKUP(AC115,'04'!$AC$8:$BH$275,7,FALSE)+VLOOKUP(AC115,'05'!$AC$8:$BP$273,15,FALSE)+VLOOKUP(AC115,'06'!$AC$8:$BH$274,7,FALSE))</f>
        <v/>
      </c>
      <c r="AJ115" s="159"/>
      <c r="AK115" s="159"/>
      <c r="AL115" s="160"/>
      <c r="AM115" s="158" t="str">
        <f>IF(VLOOKUP($AC115,'04'!$AC$8:$BH$275,11,FALSE)+VLOOKUP($AC115,'05'!$AC$8:$BP$273,19,FALSE)+VLOOKUP($AC115,'06'!$AC$8:$BH$274,11,FALSE)=0,"",VLOOKUP($AC115,'04'!$AC$8:$BH$275,11,FALSE)+VLOOKUP($AC115,'05'!$AC$8:$BP$273,19,FALSE)+VLOOKUP($AC115,'06'!$AC$8:$BH$274,11,FALSE))</f>
        <v/>
      </c>
      <c r="AN115" s="159"/>
      <c r="AO115" s="159"/>
      <c r="AP115" s="160"/>
      <c r="AQ115" s="158" t="str">
        <f>IF(VLOOKUP($AC115,'04'!$AC$8:$BH$275,15,FALSE)+VLOOKUP($AC115,'05'!$AC$8:$BP$273,23,FALSE)+VLOOKUP($AC115,'06'!$AC$8:$BH$274,15,FALSE)=0,"",VLOOKUP($AC115,'04'!$AC$8:$BH$275,15,FALSE)+VLOOKUP($AC115,'05'!$AC$8:$BP$273,23,FALSE)+VLOOKUP($AC115,'06'!$AC$8:$BH$274,15,FALSE))</f>
        <v/>
      </c>
      <c r="AR115" s="159"/>
      <c r="AS115" s="159"/>
      <c r="AT115" s="160"/>
      <c r="AU115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15" s="159"/>
      <c r="AW115" s="159"/>
      <c r="AX115" s="160"/>
      <c r="AY115" s="158" t="str">
        <f>IF(VLOOKUP($AC115,'04'!$AC$8:$BH$275,23,FALSE)+VLOOKUP($AC115,'05'!$AC$8:$BP$273,31,FALSE)+VLOOKUP($AC115,'06'!$AC$8:$BH$274,23,FALSE)=0,"",VLOOKUP($AC115,'04'!$AC$8:$BH$275,23,FALSE)+VLOOKUP($AC115,'05'!$AC$8:$BP$273,31,FALSE)+VLOOKUP($AC115,'06'!$AC$8:$BH$274,23,FALSE))</f>
        <v/>
      </c>
      <c r="AZ115" s="159"/>
      <c r="BA115" s="159"/>
      <c r="BB115" s="160"/>
      <c r="BC115" s="158" t="str">
        <f>IF(VLOOKUP($AC115,'04'!$AC$8:$BH$275,27,FALSE)+VLOOKUP($AC115,'05'!$AC$8:$BP$273,35,FALSE)+VLOOKUP($AC115,'06'!$AC$8:$BH$274,27,FALSE)=0,"",VLOOKUP($AC115,'04'!$AC$8:$BH$275,27,FALSE)+VLOOKUP($AC115,'05'!$AC$8:$BP$273,35,FALSE)+VLOOKUP($AC115,'06'!$AC$8:$BH$274,27,FALSE))</f>
        <v/>
      </c>
      <c r="BD115" s="159"/>
      <c r="BE115" s="159"/>
      <c r="BF115" s="160"/>
      <c r="BG115" s="151" t="str">
        <f t="shared" si="49"/>
        <v>n.é.</v>
      </c>
      <c r="BH115" s="152"/>
    </row>
    <row r="116" spans="1:60" s="3" customFormat="1" ht="20.100000000000001" customHeight="1">
      <c r="A116" s="111">
        <v>109</v>
      </c>
      <c r="B116" s="112"/>
      <c r="C116" s="113" t="s">
        <v>475</v>
      </c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5"/>
      <c r="AC116" s="179" t="s">
        <v>92</v>
      </c>
      <c r="AD116" s="180"/>
      <c r="AE116" s="118">
        <f>SUM(AE113:AH115)</f>
        <v>29833</v>
      </c>
      <c r="AF116" s="119"/>
      <c r="AG116" s="119"/>
      <c r="AH116" s="120"/>
      <c r="AI116" s="118">
        <f t="shared" ref="AI116" si="84">SUM(AI113:AL115)</f>
        <v>29833</v>
      </c>
      <c r="AJ116" s="119"/>
      <c r="AK116" s="119"/>
      <c r="AL116" s="120"/>
      <c r="AM116" s="118">
        <f t="shared" ref="AM116" si="85">SUM(AM113:AP115)</f>
        <v>1573</v>
      </c>
      <c r="AN116" s="119"/>
      <c r="AO116" s="119"/>
      <c r="AP116" s="120"/>
      <c r="AQ116" s="118">
        <f t="shared" ref="AQ116" si="86">SUM(AQ113:AT115)</f>
        <v>16078</v>
      </c>
      <c r="AR116" s="119"/>
      <c r="AS116" s="119"/>
      <c r="AT116" s="120"/>
      <c r="AU116" s="118">
        <f t="shared" ref="AU116" si="87">SUM(AU113:AX115)</f>
        <v>0</v>
      </c>
      <c r="AV116" s="119"/>
      <c r="AW116" s="119"/>
      <c r="AX116" s="120"/>
      <c r="AY116" s="118">
        <f t="shared" ref="AY116" si="88">SUM(AY113:BB115)</f>
        <v>136</v>
      </c>
      <c r="AZ116" s="119"/>
      <c r="BA116" s="119"/>
      <c r="BB116" s="120"/>
      <c r="BC116" s="118">
        <f t="shared" ref="BC116" si="89">SUM(BC113:BF115)</f>
        <v>15890</v>
      </c>
      <c r="BD116" s="119"/>
      <c r="BE116" s="119"/>
      <c r="BF116" s="120"/>
      <c r="BG116" s="121">
        <f t="shared" si="49"/>
        <v>0.53263164951563702</v>
      </c>
      <c r="BH116" s="122"/>
    </row>
    <row r="117" spans="1:60" ht="20.100000000000001" customHeight="1">
      <c r="A117" s="91">
        <v>110</v>
      </c>
      <c r="B117" s="92"/>
      <c r="C117" s="173" t="s">
        <v>66</v>
      </c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5"/>
      <c r="AC117" s="156" t="s">
        <v>85</v>
      </c>
      <c r="AD117" s="157"/>
      <c r="AE117" s="98">
        <f>IF(VLOOKUP(AC117,'04'!$AC$8:$BH$275,3,FALSE)+VLOOKUP(AC117,'05'!$AC$8:$BP$273,3,FALSE)+VLOOKUP(AC117,'06'!$AC$8:$BH$274,3,FALSE)=0,"",VLOOKUP(AC117,'04'!$AC$8:$BH$275,3,FALSE)+VLOOKUP(AC117,'05'!$AC$8:$BP$273,3,FALSE)+VLOOKUP(AC117,'06'!$AC$8:$BH$274,3,FALSE))</f>
        <v>2737</v>
      </c>
      <c r="AF117" s="99"/>
      <c r="AG117" s="99"/>
      <c r="AH117" s="100"/>
      <c r="AI117" s="158">
        <f>IF(VLOOKUP(AC117,'04'!$AC$8:$BH$275,7,FALSE)+VLOOKUP(AC117,'05'!$AC$8:$BP$273,15,FALSE)+VLOOKUP(AC117,'06'!$AC$8:$BH$274,7,FALSE)=0,"",VLOOKUP(AC117,'04'!$AC$8:$BH$275,7,FALSE)+VLOOKUP(AC117,'05'!$AC$8:$BP$273,15,FALSE)+VLOOKUP(AC117,'06'!$AC$8:$BH$274,7,FALSE))</f>
        <v>2737</v>
      </c>
      <c r="AJ117" s="159"/>
      <c r="AK117" s="159"/>
      <c r="AL117" s="160"/>
      <c r="AM117" s="158">
        <f>IF(VLOOKUP($AC117,'04'!$AC$8:$BH$275,11,FALSE)+VLOOKUP($AC117,'05'!$AC$8:$BP$273,19,FALSE)+VLOOKUP($AC117,'06'!$AC$8:$BH$274,11,FALSE)=0,"",VLOOKUP($AC117,'04'!$AC$8:$BH$275,11,FALSE)+VLOOKUP($AC117,'05'!$AC$8:$BP$273,19,FALSE)+VLOOKUP($AC117,'06'!$AC$8:$BH$274,11,FALSE))</f>
        <v>1348</v>
      </c>
      <c r="AN117" s="159"/>
      <c r="AO117" s="159"/>
      <c r="AP117" s="160"/>
      <c r="AQ117" s="158">
        <f>IF(VLOOKUP($AC117,'04'!$AC$8:$BH$275,15,FALSE)+VLOOKUP($AC117,'05'!$AC$8:$BP$273,23,FALSE)+VLOOKUP($AC117,'06'!$AC$8:$BH$274,15,FALSE)=0,"",VLOOKUP($AC117,'04'!$AC$8:$BH$275,15,FALSE)+VLOOKUP($AC117,'05'!$AC$8:$BP$273,23,FALSE)+VLOOKUP($AC117,'06'!$AC$8:$BH$274,15,FALSE))</f>
        <v>706</v>
      </c>
      <c r="AR117" s="159"/>
      <c r="AS117" s="159"/>
      <c r="AT117" s="160"/>
      <c r="AU117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17" s="159"/>
      <c r="AW117" s="159"/>
      <c r="AX117" s="160"/>
      <c r="AY117" s="158" t="str">
        <f>IF(VLOOKUP($AC117,'04'!$AC$8:$BH$275,23,FALSE)+VLOOKUP($AC117,'05'!$AC$8:$BP$273,31,FALSE)+VLOOKUP($AC117,'06'!$AC$8:$BH$274,23,FALSE)=0,"",VLOOKUP($AC117,'04'!$AC$8:$BH$275,23,FALSE)+VLOOKUP($AC117,'05'!$AC$8:$BP$273,31,FALSE)+VLOOKUP($AC117,'06'!$AC$8:$BH$274,23,FALSE))</f>
        <v/>
      </c>
      <c r="AZ117" s="159"/>
      <c r="BA117" s="159"/>
      <c r="BB117" s="160"/>
      <c r="BC117" s="158">
        <f>IF(VLOOKUP($AC117,'04'!$AC$8:$BH$275,27,FALSE)+VLOOKUP($AC117,'05'!$AC$8:$BP$273,35,FALSE)+VLOOKUP($AC117,'06'!$AC$8:$BH$274,27,FALSE)=0,"",VLOOKUP($AC117,'04'!$AC$8:$BH$275,27,FALSE)+VLOOKUP($AC117,'05'!$AC$8:$BP$273,35,FALSE)+VLOOKUP($AC117,'06'!$AC$8:$BH$274,27,FALSE))</f>
        <v>662</v>
      </c>
      <c r="BD117" s="159"/>
      <c r="BE117" s="159"/>
      <c r="BF117" s="160"/>
      <c r="BG117" s="151">
        <f t="shared" si="49"/>
        <v>0.24187066130800147</v>
      </c>
      <c r="BH117" s="152"/>
    </row>
    <row r="118" spans="1:60" ht="20.100000000000001" customHeight="1">
      <c r="A118" s="91">
        <v>111</v>
      </c>
      <c r="B118" s="92"/>
      <c r="C118" s="173" t="s">
        <v>67</v>
      </c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5"/>
      <c r="AC118" s="156" t="s">
        <v>86</v>
      </c>
      <c r="AD118" s="157"/>
      <c r="AE118" s="98">
        <f>IF(VLOOKUP(AC118,'04'!$AC$8:$BH$275,3,FALSE)+VLOOKUP(AC118,'05'!$AC$8:$BP$273,3,FALSE)+VLOOKUP(AC118,'06'!$AC$8:$BH$274,3,FALSE)=0,"",VLOOKUP(AC118,'04'!$AC$8:$BH$275,3,FALSE)+VLOOKUP(AC118,'05'!$AC$8:$BP$273,3,FALSE)+VLOOKUP(AC118,'06'!$AC$8:$BH$274,3,FALSE))</f>
        <v>2172</v>
      </c>
      <c r="AF118" s="99"/>
      <c r="AG118" s="99"/>
      <c r="AH118" s="100"/>
      <c r="AI118" s="158">
        <f>IF(VLOOKUP(AC118,'04'!$AC$8:$BH$275,7,FALSE)+VLOOKUP(AC118,'05'!$AC$8:$BP$273,15,FALSE)+VLOOKUP(AC118,'06'!$AC$8:$BH$274,7,FALSE)=0,"",VLOOKUP(AC118,'04'!$AC$8:$BH$275,7,FALSE)+VLOOKUP(AC118,'05'!$AC$8:$BP$273,15,FALSE)+VLOOKUP(AC118,'06'!$AC$8:$BH$274,7,FALSE))</f>
        <v>2172</v>
      </c>
      <c r="AJ118" s="159"/>
      <c r="AK118" s="159"/>
      <c r="AL118" s="160"/>
      <c r="AM118" s="158">
        <f>IF(VLOOKUP($AC118,'04'!$AC$8:$BH$275,11,FALSE)+VLOOKUP($AC118,'05'!$AC$8:$BP$273,19,FALSE)+VLOOKUP($AC118,'06'!$AC$8:$BH$274,11,FALSE)=0,"",VLOOKUP($AC118,'04'!$AC$8:$BH$275,11,FALSE)+VLOOKUP($AC118,'05'!$AC$8:$BP$273,19,FALSE)+VLOOKUP($AC118,'06'!$AC$8:$BH$274,11,FALSE))</f>
        <v>773</v>
      </c>
      <c r="AN118" s="159"/>
      <c r="AO118" s="159"/>
      <c r="AP118" s="160"/>
      <c r="AQ118" s="158">
        <f>IF(VLOOKUP($AC118,'04'!$AC$8:$BH$275,15,FALSE)+VLOOKUP($AC118,'05'!$AC$8:$BP$273,23,FALSE)+VLOOKUP($AC118,'06'!$AC$8:$BH$274,15,FALSE)=0,"",VLOOKUP($AC118,'04'!$AC$8:$BH$275,15,FALSE)+VLOOKUP($AC118,'05'!$AC$8:$BP$273,23,FALSE)+VLOOKUP($AC118,'06'!$AC$8:$BH$274,15,FALSE))</f>
        <v>879</v>
      </c>
      <c r="AR118" s="159"/>
      <c r="AS118" s="159"/>
      <c r="AT118" s="160"/>
      <c r="AU118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18" s="159"/>
      <c r="AW118" s="159"/>
      <c r="AX118" s="160"/>
      <c r="AY118" s="158" t="str">
        <f>IF(VLOOKUP($AC118,'04'!$AC$8:$BH$275,23,FALSE)+VLOOKUP($AC118,'05'!$AC$8:$BP$273,31,FALSE)+VLOOKUP($AC118,'06'!$AC$8:$BH$274,23,FALSE)=0,"",VLOOKUP($AC118,'04'!$AC$8:$BH$275,23,FALSE)+VLOOKUP($AC118,'05'!$AC$8:$BP$273,31,FALSE)+VLOOKUP($AC118,'06'!$AC$8:$BH$274,23,FALSE))</f>
        <v/>
      </c>
      <c r="AZ118" s="159"/>
      <c r="BA118" s="159"/>
      <c r="BB118" s="160"/>
      <c r="BC118" s="158">
        <f>IF(VLOOKUP($AC118,'04'!$AC$8:$BH$275,27,FALSE)+VLOOKUP($AC118,'05'!$AC$8:$BP$273,35,FALSE)+VLOOKUP($AC118,'06'!$AC$8:$BH$274,27,FALSE)=0,"",VLOOKUP($AC118,'04'!$AC$8:$BH$275,27,FALSE)+VLOOKUP($AC118,'05'!$AC$8:$BP$273,35,FALSE)+VLOOKUP($AC118,'06'!$AC$8:$BH$274,27,FALSE))</f>
        <v>879</v>
      </c>
      <c r="BD118" s="159"/>
      <c r="BE118" s="159"/>
      <c r="BF118" s="160"/>
      <c r="BG118" s="151">
        <f t="shared" si="49"/>
        <v>0.40469613259668508</v>
      </c>
      <c r="BH118" s="152"/>
    </row>
    <row r="119" spans="1:60" s="3" customFormat="1" ht="20.100000000000001" customHeight="1">
      <c r="A119" s="111">
        <v>112</v>
      </c>
      <c r="B119" s="112"/>
      <c r="C119" s="113" t="s">
        <v>476</v>
      </c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5"/>
      <c r="AC119" s="179" t="s">
        <v>93</v>
      </c>
      <c r="AD119" s="180"/>
      <c r="AE119" s="118">
        <f>SUM(AE117:AH118)</f>
        <v>4909</v>
      </c>
      <c r="AF119" s="119"/>
      <c r="AG119" s="119"/>
      <c r="AH119" s="120"/>
      <c r="AI119" s="118">
        <f t="shared" ref="AI119" si="90">SUM(AI117:AL118)</f>
        <v>4909</v>
      </c>
      <c r="AJ119" s="119"/>
      <c r="AK119" s="119"/>
      <c r="AL119" s="120"/>
      <c r="AM119" s="118">
        <f t="shared" ref="AM119" si="91">SUM(AM117:AP118)</f>
        <v>2121</v>
      </c>
      <c r="AN119" s="119"/>
      <c r="AO119" s="119"/>
      <c r="AP119" s="120"/>
      <c r="AQ119" s="118">
        <f t="shared" ref="AQ119" si="92">SUM(AQ117:AT118)</f>
        <v>1585</v>
      </c>
      <c r="AR119" s="119"/>
      <c r="AS119" s="119"/>
      <c r="AT119" s="120"/>
      <c r="AU119" s="118">
        <f t="shared" ref="AU119" si="93">SUM(AU117:AX118)</f>
        <v>0</v>
      </c>
      <c r="AV119" s="119"/>
      <c r="AW119" s="119"/>
      <c r="AX119" s="120"/>
      <c r="AY119" s="118">
        <f t="shared" ref="AY119" si="94">SUM(AY117:BB118)</f>
        <v>0</v>
      </c>
      <c r="AZ119" s="119"/>
      <c r="BA119" s="119"/>
      <c r="BB119" s="120"/>
      <c r="BC119" s="118">
        <f t="shared" ref="BC119" si="95">SUM(BC117:BF118)</f>
        <v>1541</v>
      </c>
      <c r="BD119" s="119"/>
      <c r="BE119" s="119"/>
      <c r="BF119" s="120"/>
      <c r="BG119" s="121">
        <f t="shared" si="49"/>
        <v>0.31391322061519655</v>
      </c>
      <c r="BH119" s="122"/>
    </row>
    <row r="120" spans="1:60" ht="20.100000000000001" customHeight="1">
      <c r="A120" s="91">
        <v>113</v>
      </c>
      <c r="B120" s="92"/>
      <c r="C120" s="173" t="s">
        <v>68</v>
      </c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5"/>
      <c r="AC120" s="156" t="s">
        <v>87</v>
      </c>
      <c r="AD120" s="157"/>
      <c r="AE120" s="98">
        <f>IF(VLOOKUP(AC120,'04'!$AC$8:$BH$275,3,FALSE)+VLOOKUP(AC120,'05'!$AC$8:$BP$273,3,FALSE)+VLOOKUP(AC120,'06'!$AC$8:$BH$274,3,FALSE)=0,"",VLOOKUP(AC120,'04'!$AC$8:$BH$275,3,FALSE)+VLOOKUP(AC120,'05'!$AC$8:$BP$273,3,FALSE)+VLOOKUP(AC120,'06'!$AC$8:$BH$274,3,FALSE))</f>
        <v>17054</v>
      </c>
      <c r="AF120" s="99"/>
      <c r="AG120" s="99"/>
      <c r="AH120" s="100"/>
      <c r="AI120" s="158">
        <f>IF(VLOOKUP(AC120,'04'!$AC$8:$BH$275,7,FALSE)+VLOOKUP(AC120,'05'!$AC$8:$BP$273,15,FALSE)+VLOOKUP(AC120,'06'!$AC$8:$BH$274,7,FALSE)=0,"",VLOOKUP(AC120,'04'!$AC$8:$BH$275,7,FALSE)+VLOOKUP(AC120,'05'!$AC$8:$BP$273,15,FALSE)+VLOOKUP(AC120,'06'!$AC$8:$BH$274,7,FALSE))</f>
        <v>17054</v>
      </c>
      <c r="AJ120" s="159"/>
      <c r="AK120" s="159"/>
      <c r="AL120" s="160"/>
      <c r="AM120" s="158">
        <f>IF(VLOOKUP($AC120,'04'!$AC$8:$BH$275,11,FALSE)+VLOOKUP($AC120,'05'!$AC$8:$BP$273,19,FALSE)+VLOOKUP($AC120,'06'!$AC$8:$BH$274,11,FALSE)=0,"",VLOOKUP($AC120,'04'!$AC$8:$BH$275,11,FALSE)+VLOOKUP($AC120,'05'!$AC$8:$BP$273,19,FALSE)+VLOOKUP($AC120,'06'!$AC$8:$BH$274,11,FALSE))</f>
        <v>1618</v>
      </c>
      <c r="AN120" s="159"/>
      <c r="AO120" s="159"/>
      <c r="AP120" s="160"/>
      <c r="AQ120" s="158">
        <f>IF(VLOOKUP($AC120,'04'!$AC$8:$BH$275,15,FALSE)+VLOOKUP($AC120,'05'!$AC$8:$BP$273,23,FALSE)+VLOOKUP($AC120,'06'!$AC$8:$BH$274,15,FALSE)=0,"",VLOOKUP($AC120,'04'!$AC$8:$BH$275,15,FALSE)+VLOOKUP($AC120,'05'!$AC$8:$BP$273,23,FALSE)+VLOOKUP($AC120,'06'!$AC$8:$BH$274,15,FALSE))</f>
        <v>8793</v>
      </c>
      <c r="AR120" s="159"/>
      <c r="AS120" s="159"/>
      <c r="AT120" s="160"/>
      <c r="AU120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20" s="159"/>
      <c r="AW120" s="159"/>
      <c r="AX120" s="160"/>
      <c r="AY120" s="158" t="str">
        <f>IF(VLOOKUP($AC120,'04'!$AC$8:$BH$275,23,FALSE)+VLOOKUP($AC120,'05'!$AC$8:$BP$273,31,FALSE)+VLOOKUP($AC120,'06'!$AC$8:$BH$274,23,FALSE)=0,"",VLOOKUP($AC120,'04'!$AC$8:$BH$275,23,FALSE)+VLOOKUP($AC120,'05'!$AC$8:$BP$273,31,FALSE)+VLOOKUP($AC120,'06'!$AC$8:$BH$274,23,FALSE))</f>
        <v/>
      </c>
      <c r="AZ120" s="159"/>
      <c r="BA120" s="159"/>
      <c r="BB120" s="160"/>
      <c r="BC120" s="158">
        <f>IF(VLOOKUP($AC120,'04'!$AC$8:$BH$275,27,FALSE)+VLOOKUP($AC120,'05'!$AC$8:$BP$273,35,FALSE)+VLOOKUP($AC120,'06'!$AC$8:$BH$274,27,FALSE)=0,"",VLOOKUP($AC120,'04'!$AC$8:$BH$275,27,FALSE)+VLOOKUP($AC120,'05'!$AC$8:$BP$273,35,FALSE)+VLOOKUP($AC120,'06'!$AC$8:$BH$274,27,FALSE))</f>
        <v>7578</v>
      </c>
      <c r="BD120" s="159"/>
      <c r="BE120" s="159"/>
      <c r="BF120" s="160"/>
      <c r="BG120" s="151">
        <f t="shared" si="49"/>
        <v>0.44435323091356865</v>
      </c>
      <c r="BH120" s="152"/>
    </row>
    <row r="121" spans="1:60" ht="20.100000000000001" customHeight="1">
      <c r="A121" s="91">
        <v>114</v>
      </c>
      <c r="B121" s="92"/>
      <c r="C121" s="173" t="s">
        <v>69</v>
      </c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5"/>
      <c r="AC121" s="156" t="s">
        <v>88</v>
      </c>
      <c r="AD121" s="157"/>
      <c r="AE121" s="98">
        <f>IF(VLOOKUP(AC121,'04'!$AC$8:$BH$275,3,FALSE)+VLOOKUP(AC121,'05'!$AC$8:$BP$273,3,FALSE)+VLOOKUP(AC121,'06'!$AC$8:$BH$274,3,FALSE)=0,"",VLOOKUP(AC121,'04'!$AC$8:$BH$275,3,FALSE)+VLOOKUP(AC121,'05'!$AC$8:$BP$273,3,FALSE)+VLOOKUP(AC121,'06'!$AC$8:$BH$274,3,FALSE))</f>
        <v>560</v>
      </c>
      <c r="AF121" s="99"/>
      <c r="AG121" s="99"/>
      <c r="AH121" s="100"/>
      <c r="AI121" s="158">
        <f>IF(VLOOKUP(AC121,'04'!$AC$8:$BH$275,7,FALSE)+VLOOKUP(AC121,'05'!$AC$8:$BP$273,15,FALSE)+VLOOKUP(AC121,'06'!$AC$8:$BH$274,7,FALSE)=0,"",VLOOKUP(AC121,'04'!$AC$8:$BH$275,7,FALSE)+VLOOKUP(AC121,'05'!$AC$8:$BP$273,15,FALSE)+VLOOKUP(AC121,'06'!$AC$8:$BH$274,7,FALSE))</f>
        <v>560</v>
      </c>
      <c r="AJ121" s="159"/>
      <c r="AK121" s="159"/>
      <c r="AL121" s="160"/>
      <c r="AM121" s="158" t="str">
        <f>IF(VLOOKUP($AC121,'04'!$AC$8:$BH$275,11,FALSE)+VLOOKUP($AC121,'05'!$AC$8:$BP$273,19,FALSE)+VLOOKUP($AC121,'06'!$AC$8:$BH$274,11,FALSE)=0,"",VLOOKUP($AC121,'04'!$AC$8:$BH$275,11,FALSE)+VLOOKUP($AC121,'05'!$AC$8:$BP$273,19,FALSE)+VLOOKUP($AC121,'06'!$AC$8:$BH$274,11,FALSE))</f>
        <v/>
      </c>
      <c r="AN121" s="159"/>
      <c r="AO121" s="159"/>
      <c r="AP121" s="160"/>
      <c r="AQ121" s="158">
        <f>IF(VLOOKUP($AC121,'04'!$AC$8:$BH$275,15,FALSE)+VLOOKUP($AC121,'05'!$AC$8:$BP$273,23,FALSE)+VLOOKUP($AC121,'06'!$AC$8:$BH$274,15,FALSE)=0,"",VLOOKUP($AC121,'04'!$AC$8:$BH$275,15,FALSE)+VLOOKUP($AC121,'05'!$AC$8:$BP$273,23,FALSE)+VLOOKUP($AC121,'06'!$AC$8:$BH$274,15,FALSE))</f>
        <v>36</v>
      </c>
      <c r="AR121" s="159"/>
      <c r="AS121" s="159"/>
      <c r="AT121" s="160"/>
      <c r="AU121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21" s="159"/>
      <c r="AW121" s="159"/>
      <c r="AX121" s="160"/>
      <c r="AY121" s="158" t="str">
        <f>IF(VLOOKUP($AC121,'04'!$AC$8:$BH$275,23,FALSE)+VLOOKUP($AC121,'05'!$AC$8:$BP$273,31,FALSE)+VLOOKUP($AC121,'06'!$AC$8:$BH$274,23,FALSE)=0,"",VLOOKUP($AC121,'04'!$AC$8:$BH$275,23,FALSE)+VLOOKUP($AC121,'05'!$AC$8:$BP$273,31,FALSE)+VLOOKUP($AC121,'06'!$AC$8:$BH$274,23,FALSE))</f>
        <v/>
      </c>
      <c r="AZ121" s="159"/>
      <c r="BA121" s="159"/>
      <c r="BB121" s="160"/>
      <c r="BC121" s="158">
        <f>IF(VLOOKUP($AC121,'04'!$AC$8:$BH$275,27,FALSE)+VLOOKUP($AC121,'05'!$AC$8:$BP$273,35,FALSE)+VLOOKUP($AC121,'06'!$AC$8:$BH$274,27,FALSE)=0,"",VLOOKUP($AC121,'04'!$AC$8:$BH$275,27,FALSE)+VLOOKUP($AC121,'05'!$AC$8:$BP$273,35,FALSE)+VLOOKUP($AC121,'06'!$AC$8:$BH$274,27,FALSE))</f>
        <v>36</v>
      </c>
      <c r="BD121" s="159"/>
      <c r="BE121" s="159"/>
      <c r="BF121" s="160"/>
      <c r="BG121" s="151">
        <f t="shared" si="49"/>
        <v>6.4285714285714279E-2</v>
      </c>
      <c r="BH121" s="152"/>
    </row>
    <row r="122" spans="1:60" ht="20.100000000000001" customHeight="1">
      <c r="A122" s="91">
        <v>115</v>
      </c>
      <c r="B122" s="92"/>
      <c r="C122" s="173" t="s">
        <v>70</v>
      </c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5"/>
      <c r="AC122" s="156" t="s">
        <v>89</v>
      </c>
      <c r="AD122" s="157"/>
      <c r="AE122" s="98">
        <f>IF(VLOOKUP(AC122,'04'!$AC$8:$BH$275,3,FALSE)+VLOOKUP(AC122,'05'!$AC$8:$BP$273,3,FALSE)+VLOOKUP(AC122,'06'!$AC$8:$BH$274,3,FALSE)=0,"",VLOOKUP(AC122,'04'!$AC$8:$BH$275,3,FALSE)+VLOOKUP(AC122,'05'!$AC$8:$BP$273,3,FALSE)+VLOOKUP(AC122,'06'!$AC$8:$BH$274,3,FALSE))</f>
        <v>50</v>
      </c>
      <c r="AF122" s="99"/>
      <c r="AG122" s="99"/>
      <c r="AH122" s="100"/>
      <c r="AI122" s="158">
        <f>IF(VLOOKUP(AC122,'04'!$AC$8:$BH$275,7,FALSE)+VLOOKUP(AC122,'05'!$AC$8:$BP$273,15,FALSE)+VLOOKUP(AC122,'06'!$AC$8:$BH$274,7,FALSE)=0,"",VLOOKUP(AC122,'04'!$AC$8:$BH$275,7,FALSE)+VLOOKUP(AC122,'05'!$AC$8:$BP$273,15,FALSE)+VLOOKUP(AC122,'06'!$AC$8:$BH$274,7,FALSE))</f>
        <v>1065</v>
      </c>
      <c r="AJ122" s="159"/>
      <c r="AK122" s="159"/>
      <c r="AL122" s="160"/>
      <c r="AM122" s="158" t="str">
        <f>IF(VLOOKUP($AC122,'04'!$AC$8:$BH$275,11,FALSE)+VLOOKUP($AC122,'05'!$AC$8:$BP$273,19,FALSE)+VLOOKUP($AC122,'06'!$AC$8:$BH$274,11,FALSE)=0,"",VLOOKUP($AC122,'04'!$AC$8:$BH$275,11,FALSE)+VLOOKUP($AC122,'05'!$AC$8:$BP$273,19,FALSE)+VLOOKUP($AC122,'06'!$AC$8:$BH$274,11,FALSE))</f>
        <v/>
      </c>
      <c r="AN122" s="159"/>
      <c r="AO122" s="159"/>
      <c r="AP122" s="160"/>
      <c r="AQ122" s="158">
        <f>IF(VLOOKUP($AC122,'04'!$AC$8:$BH$275,15,FALSE)+VLOOKUP($AC122,'05'!$AC$8:$BP$273,23,FALSE)+VLOOKUP($AC122,'06'!$AC$8:$BH$274,15,FALSE)=0,"",VLOOKUP($AC122,'04'!$AC$8:$BH$275,15,FALSE)+VLOOKUP($AC122,'05'!$AC$8:$BP$273,23,FALSE)+VLOOKUP($AC122,'06'!$AC$8:$BH$274,15,FALSE))</f>
        <v>808</v>
      </c>
      <c r="AR122" s="159"/>
      <c r="AS122" s="159"/>
      <c r="AT122" s="160"/>
      <c r="AU122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22" s="159"/>
      <c r="AW122" s="159"/>
      <c r="AX122" s="160"/>
      <c r="AY122" s="158" t="str">
        <f>IF(VLOOKUP($AC122,'04'!$AC$8:$BH$275,23,FALSE)+VLOOKUP($AC122,'05'!$AC$8:$BP$273,31,FALSE)+VLOOKUP($AC122,'06'!$AC$8:$BH$274,23,FALSE)=0,"",VLOOKUP($AC122,'04'!$AC$8:$BH$275,23,FALSE)+VLOOKUP($AC122,'05'!$AC$8:$BP$273,31,FALSE)+VLOOKUP($AC122,'06'!$AC$8:$BH$274,23,FALSE))</f>
        <v/>
      </c>
      <c r="AZ122" s="159"/>
      <c r="BA122" s="159"/>
      <c r="BB122" s="160"/>
      <c r="BC122" s="158">
        <f>IF(VLOOKUP($AC122,'04'!$AC$8:$BH$275,27,FALSE)+VLOOKUP($AC122,'05'!$AC$8:$BP$273,35,FALSE)+VLOOKUP($AC122,'06'!$AC$8:$BH$274,27,FALSE)=0,"",VLOOKUP($AC122,'04'!$AC$8:$BH$275,27,FALSE)+VLOOKUP($AC122,'05'!$AC$8:$BP$273,35,FALSE)+VLOOKUP($AC122,'06'!$AC$8:$BH$274,27,FALSE))</f>
        <v>808</v>
      </c>
      <c r="BD122" s="159"/>
      <c r="BE122" s="159"/>
      <c r="BF122" s="160"/>
      <c r="BG122" s="151">
        <f t="shared" si="49"/>
        <v>0.7586854460093897</v>
      </c>
      <c r="BH122" s="152"/>
    </row>
    <row r="123" spans="1:60" ht="20.100000000000001" customHeight="1">
      <c r="A123" s="91">
        <v>116</v>
      </c>
      <c r="B123" s="92"/>
      <c r="C123" s="173" t="s">
        <v>71</v>
      </c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5"/>
      <c r="AC123" s="156" t="s">
        <v>90</v>
      </c>
      <c r="AD123" s="157"/>
      <c r="AE123" s="98">
        <f>IF(VLOOKUP(AC123,'04'!$AC$8:$BH$275,3,FALSE)+VLOOKUP(AC123,'05'!$AC$8:$BP$273,3,FALSE)+VLOOKUP(AC123,'06'!$AC$8:$BH$274,3,FALSE)=0,"",VLOOKUP(AC123,'04'!$AC$8:$BH$275,3,FALSE)+VLOOKUP(AC123,'05'!$AC$8:$BP$273,3,FALSE)+VLOOKUP(AC123,'06'!$AC$8:$BH$274,3,FALSE))</f>
        <v>4940</v>
      </c>
      <c r="AF123" s="99"/>
      <c r="AG123" s="99"/>
      <c r="AH123" s="100"/>
      <c r="AI123" s="158">
        <f>IF(VLOOKUP(AC123,'04'!$AC$8:$BH$275,7,FALSE)+VLOOKUP(AC123,'05'!$AC$8:$BP$273,15,FALSE)+VLOOKUP(AC123,'06'!$AC$8:$BH$274,7,FALSE)=0,"",VLOOKUP(AC123,'04'!$AC$8:$BH$275,7,FALSE)+VLOOKUP(AC123,'05'!$AC$8:$BP$273,15,FALSE)+VLOOKUP(AC123,'06'!$AC$8:$BH$274,7,FALSE))</f>
        <v>4645</v>
      </c>
      <c r="AJ123" s="159"/>
      <c r="AK123" s="159"/>
      <c r="AL123" s="160"/>
      <c r="AM123" s="158">
        <f>IF(VLOOKUP($AC123,'04'!$AC$8:$BH$275,11,FALSE)+VLOOKUP($AC123,'05'!$AC$8:$BP$273,19,FALSE)+VLOOKUP($AC123,'06'!$AC$8:$BH$274,11,FALSE)=0,"",VLOOKUP($AC123,'04'!$AC$8:$BH$275,11,FALSE)+VLOOKUP($AC123,'05'!$AC$8:$BP$273,19,FALSE)+VLOOKUP($AC123,'06'!$AC$8:$BH$274,11,FALSE))</f>
        <v>261</v>
      </c>
      <c r="AN123" s="159"/>
      <c r="AO123" s="159"/>
      <c r="AP123" s="160"/>
      <c r="AQ123" s="158">
        <f>IF(VLOOKUP($AC123,'04'!$AC$8:$BH$275,15,FALSE)+VLOOKUP($AC123,'05'!$AC$8:$BP$273,23,FALSE)+VLOOKUP($AC123,'06'!$AC$8:$BH$274,15,FALSE)=0,"",VLOOKUP($AC123,'04'!$AC$8:$BH$275,15,FALSE)+VLOOKUP($AC123,'05'!$AC$8:$BP$273,23,FALSE)+VLOOKUP($AC123,'06'!$AC$8:$BH$274,15,FALSE))</f>
        <v>2330</v>
      </c>
      <c r="AR123" s="159"/>
      <c r="AS123" s="159"/>
      <c r="AT123" s="160"/>
      <c r="AU123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23" s="159"/>
      <c r="AW123" s="159"/>
      <c r="AX123" s="160"/>
      <c r="AY123" s="158" t="str">
        <f>IF(VLOOKUP($AC123,'04'!$AC$8:$BH$275,23,FALSE)+VLOOKUP($AC123,'05'!$AC$8:$BP$273,31,FALSE)+VLOOKUP($AC123,'06'!$AC$8:$BH$274,23,FALSE)=0,"",VLOOKUP($AC123,'04'!$AC$8:$BH$275,23,FALSE)+VLOOKUP($AC123,'05'!$AC$8:$BP$273,31,FALSE)+VLOOKUP($AC123,'06'!$AC$8:$BH$274,23,FALSE))</f>
        <v/>
      </c>
      <c r="AZ123" s="159"/>
      <c r="BA123" s="159"/>
      <c r="BB123" s="160"/>
      <c r="BC123" s="158">
        <f>IF(VLOOKUP($AC123,'04'!$AC$8:$BH$275,27,FALSE)+VLOOKUP($AC123,'05'!$AC$8:$BP$273,35,FALSE)+VLOOKUP($AC123,'06'!$AC$8:$BH$274,27,FALSE)=0,"",VLOOKUP($AC123,'04'!$AC$8:$BH$275,27,FALSE)+VLOOKUP($AC123,'05'!$AC$8:$BP$273,35,FALSE)+VLOOKUP($AC123,'06'!$AC$8:$BH$274,27,FALSE))</f>
        <v>2050</v>
      </c>
      <c r="BD123" s="159"/>
      <c r="BE123" s="159"/>
      <c r="BF123" s="160"/>
      <c r="BG123" s="151">
        <f t="shared" si="49"/>
        <v>0.44133476856835308</v>
      </c>
      <c r="BH123" s="152"/>
    </row>
    <row r="124" spans="1:60" ht="20.100000000000001" customHeight="1">
      <c r="A124" s="91">
        <v>117</v>
      </c>
      <c r="B124" s="92"/>
      <c r="C124" s="184" t="s">
        <v>72</v>
      </c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6"/>
      <c r="AC124" s="156" t="s">
        <v>91</v>
      </c>
      <c r="AD124" s="157"/>
      <c r="AE124" s="98" t="str">
        <f>IF(VLOOKUP(AC124,'04'!$AC$8:$BH$275,3,FALSE)+VLOOKUP(AC124,'05'!$AC$8:$BP$273,3,FALSE)+VLOOKUP(AC124,'06'!$AC$8:$BH$274,3,FALSE)=0,"",VLOOKUP(AC124,'04'!$AC$8:$BH$275,3,FALSE)+VLOOKUP(AC124,'05'!$AC$8:$BP$273,3,FALSE)+VLOOKUP(AC124,'06'!$AC$8:$BH$274,3,FALSE))</f>
        <v/>
      </c>
      <c r="AF124" s="99"/>
      <c r="AG124" s="99"/>
      <c r="AH124" s="100"/>
      <c r="AI124" s="158">
        <f>IF(VLOOKUP(AC124,'04'!$AC$8:$BH$275,7,FALSE)+VLOOKUP(AC124,'05'!$AC$8:$BP$273,15,FALSE)+VLOOKUP(AC124,'06'!$AC$8:$BH$274,7,FALSE)=0,"",VLOOKUP(AC124,'04'!$AC$8:$BH$275,7,FALSE)+VLOOKUP(AC124,'05'!$AC$8:$BP$273,15,FALSE)+VLOOKUP(AC124,'06'!$AC$8:$BH$274,7,FALSE))</f>
        <v>301</v>
      </c>
      <c r="AJ124" s="159"/>
      <c r="AK124" s="159"/>
      <c r="AL124" s="160"/>
      <c r="AM124" s="158" t="str">
        <f>IF(VLOOKUP($AC124,'04'!$AC$8:$BH$275,11,FALSE)+VLOOKUP($AC124,'05'!$AC$8:$BP$273,19,FALSE)+VLOOKUP($AC124,'06'!$AC$8:$BH$274,11,FALSE)=0,"",VLOOKUP($AC124,'04'!$AC$8:$BH$275,11,FALSE)+VLOOKUP($AC124,'05'!$AC$8:$BP$273,19,FALSE)+VLOOKUP($AC124,'06'!$AC$8:$BH$274,11,FALSE))</f>
        <v/>
      </c>
      <c r="AN124" s="159"/>
      <c r="AO124" s="159"/>
      <c r="AP124" s="160"/>
      <c r="AQ124" s="158">
        <f>IF(VLOOKUP($AC124,'04'!$AC$8:$BH$275,15,FALSE)+VLOOKUP($AC124,'05'!$AC$8:$BP$273,23,FALSE)+VLOOKUP($AC124,'06'!$AC$8:$BH$274,15,FALSE)=0,"",VLOOKUP($AC124,'04'!$AC$8:$BH$275,15,FALSE)+VLOOKUP($AC124,'05'!$AC$8:$BP$273,23,FALSE)+VLOOKUP($AC124,'06'!$AC$8:$BH$274,15,FALSE))</f>
        <v>301</v>
      </c>
      <c r="AR124" s="159"/>
      <c r="AS124" s="159"/>
      <c r="AT124" s="160"/>
      <c r="AU124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24" s="159"/>
      <c r="AW124" s="159"/>
      <c r="AX124" s="160"/>
      <c r="AY124" s="158" t="str">
        <f>IF(VLOOKUP($AC124,'04'!$AC$8:$BH$275,23,FALSE)+VLOOKUP($AC124,'05'!$AC$8:$BP$273,31,FALSE)+VLOOKUP($AC124,'06'!$AC$8:$BH$274,23,FALSE)=0,"",VLOOKUP($AC124,'04'!$AC$8:$BH$275,23,FALSE)+VLOOKUP($AC124,'05'!$AC$8:$BP$273,31,FALSE)+VLOOKUP($AC124,'06'!$AC$8:$BH$274,23,FALSE))</f>
        <v/>
      </c>
      <c r="AZ124" s="159"/>
      <c r="BA124" s="159"/>
      <c r="BB124" s="160"/>
      <c r="BC124" s="158">
        <f>IF(VLOOKUP($AC124,'04'!$AC$8:$BH$275,27,FALSE)+VLOOKUP($AC124,'05'!$AC$8:$BP$273,35,FALSE)+VLOOKUP($AC124,'06'!$AC$8:$BH$274,27,FALSE)=0,"",VLOOKUP($AC124,'04'!$AC$8:$BH$275,27,FALSE)+VLOOKUP($AC124,'05'!$AC$8:$BP$273,35,FALSE)+VLOOKUP($AC124,'06'!$AC$8:$BH$274,27,FALSE))</f>
        <v>301</v>
      </c>
      <c r="BD124" s="159"/>
      <c r="BE124" s="159"/>
      <c r="BF124" s="160"/>
      <c r="BG124" s="151">
        <f t="shared" si="49"/>
        <v>1</v>
      </c>
      <c r="BH124" s="152"/>
    </row>
    <row r="125" spans="1:60" ht="20.100000000000001" customHeight="1">
      <c r="A125" s="91">
        <v>118</v>
      </c>
      <c r="B125" s="92"/>
      <c r="C125" s="181" t="s">
        <v>73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3"/>
      <c r="AC125" s="156" t="s">
        <v>94</v>
      </c>
      <c r="AD125" s="157"/>
      <c r="AE125" s="98">
        <f>IF(VLOOKUP(AC125,'04'!$AC$8:$BH$275,3,FALSE)+VLOOKUP(AC125,'05'!$AC$8:$BP$273,3,FALSE)+VLOOKUP(AC125,'06'!$AC$8:$BH$274,3,FALSE)=0,"",VLOOKUP(AC125,'04'!$AC$8:$BH$275,3,FALSE)+VLOOKUP(AC125,'05'!$AC$8:$BP$273,3,FALSE)+VLOOKUP(AC125,'06'!$AC$8:$BH$274,3,FALSE))</f>
        <v>2771</v>
      </c>
      <c r="AF125" s="99"/>
      <c r="AG125" s="99"/>
      <c r="AH125" s="100"/>
      <c r="AI125" s="158">
        <f>IF(VLOOKUP(AC125,'04'!$AC$8:$BH$275,7,FALSE)+VLOOKUP(AC125,'05'!$AC$8:$BP$273,15,FALSE)+VLOOKUP(AC125,'06'!$AC$8:$BH$274,7,FALSE)=0,"",VLOOKUP(AC125,'04'!$AC$8:$BH$275,7,FALSE)+VLOOKUP(AC125,'05'!$AC$8:$BP$273,15,FALSE)+VLOOKUP(AC125,'06'!$AC$8:$BH$274,7,FALSE))</f>
        <v>2771</v>
      </c>
      <c r="AJ125" s="159"/>
      <c r="AK125" s="159"/>
      <c r="AL125" s="160"/>
      <c r="AM125" s="158">
        <f>IF(VLOOKUP($AC125,'04'!$AC$8:$BH$275,11,FALSE)+VLOOKUP($AC125,'05'!$AC$8:$BP$273,19,FALSE)+VLOOKUP($AC125,'06'!$AC$8:$BH$274,11,FALSE)=0,"",VLOOKUP($AC125,'04'!$AC$8:$BH$275,11,FALSE)+VLOOKUP($AC125,'05'!$AC$8:$BP$273,19,FALSE)+VLOOKUP($AC125,'06'!$AC$8:$BH$274,11,FALSE))</f>
        <v>1113</v>
      </c>
      <c r="AN125" s="159"/>
      <c r="AO125" s="159"/>
      <c r="AP125" s="160"/>
      <c r="AQ125" s="158">
        <f>IF(VLOOKUP($AC125,'04'!$AC$8:$BH$275,15,FALSE)+VLOOKUP($AC125,'05'!$AC$8:$BP$273,23,FALSE)+VLOOKUP($AC125,'06'!$AC$8:$BH$274,15,FALSE)=0,"",VLOOKUP($AC125,'04'!$AC$8:$BH$275,15,FALSE)+VLOOKUP($AC125,'05'!$AC$8:$BP$273,23,FALSE)+VLOOKUP($AC125,'06'!$AC$8:$BH$274,15,FALSE))</f>
        <v>1365</v>
      </c>
      <c r="AR125" s="159"/>
      <c r="AS125" s="159"/>
      <c r="AT125" s="160"/>
      <c r="AU125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25" s="159"/>
      <c r="AW125" s="159"/>
      <c r="AX125" s="160"/>
      <c r="AY125" s="158" t="str">
        <f>IF(VLOOKUP($AC125,'04'!$AC$8:$BH$275,23,FALSE)+VLOOKUP($AC125,'05'!$AC$8:$BP$273,31,FALSE)+VLOOKUP($AC125,'06'!$AC$8:$BH$274,23,FALSE)=0,"",VLOOKUP($AC125,'04'!$AC$8:$BH$275,23,FALSE)+VLOOKUP($AC125,'05'!$AC$8:$BP$273,31,FALSE)+VLOOKUP($AC125,'06'!$AC$8:$BH$274,23,FALSE))</f>
        <v/>
      </c>
      <c r="AZ125" s="159"/>
      <c r="BA125" s="159"/>
      <c r="BB125" s="160"/>
      <c r="BC125" s="158">
        <f>IF(VLOOKUP($AC125,'04'!$AC$8:$BH$275,27,FALSE)+VLOOKUP($AC125,'05'!$AC$8:$BP$273,35,FALSE)+VLOOKUP($AC125,'06'!$AC$8:$BH$274,27,FALSE)=0,"",VLOOKUP($AC125,'04'!$AC$8:$BH$275,27,FALSE)+VLOOKUP($AC125,'05'!$AC$8:$BP$273,35,FALSE)+VLOOKUP($AC125,'06'!$AC$8:$BH$274,27,FALSE))</f>
        <v>1332</v>
      </c>
      <c r="BD125" s="159"/>
      <c r="BE125" s="159"/>
      <c r="BF125" s="160"/>
      <c r="BG125" s="151">
        <f t="shared" si="49"/>
        <v>0.48069289065319382</v>
      </c>
      <c r="BH125" s="152"/>
    </row>
    <row r="126" spans="1:60" ht="20.100000000000001" customHeight="1">
      <c r="A126" s="91">
        <v>119</v>
      </c>
      <c r="B126" s="92"/>
      <c r="C126" s="173" t="s">
        <v>74</v>
      </c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5"/>
      <c r="AC126" s="156" t="s">
        <v>95</v>
      </c>
      <c r="AD126" s="157"/>
      <c r="AE126" s="98">
        <f>IF(VLOOKUP(AC126,'04'!$AC$8:$BH$275,3,FALSE)+VLOOKUP(AC126,'05'!$AC$8:$BP$273,3,FALSE)+VLOOKUP(AC126,'06'!$AC$8:$BH$274,3,FALSE)=0,"",VLOOKUP(AC126,'04'!$AC$8:$BH$275,3,FALSE)+VLOOKUP(AC126,'05'!$AC$8:$BP$273,3,FALSE)+VLOOKUP(AC126,'06'!$AC$8:$BH$274,3,FALSE))</f>
        <v>3971</v>
      </c>
      <c r="AF126" s="99"/>
      <c r="AG126" s="99"/>
      <c r="AH126" s="100"/>
      <c r="AI126" s="158">
        <f>IF(VLOOKUP(AC126,'04'!$AC$8:$BH$275,7,FALSE)+VLOOKUP(AC126,'05'!$AC$8:$BP$273,15,FALSE)+VLOOKUP(AC126,'06'!$AC$8:$BH$274,7,FALSE)=0,"",VLOOKUP(AC126,'04'!$AC$8:$BH$275,7,FALSE)+VLOOKUP(AC126,'05'!$AC$8:$BP$273,15,FALSE)+VLOOKUP(AC126,'06'!$AC$8:$BH$274,7,FALSE))</f>
        <v>4328</v>
      </c>
      <c r="AJ126" s="159"/>
      <c r="AK126" s="159"/>
      <c r="AL126" s="160"/>
      <c r="AM126" s="158">
        <f>IF(VLOOKUP($AC126,'04'!$AC$8:$BH$275,11,FALSE)+VLOOKUP($AC126,'05'!$AC$8:$BP$273,19,FALSE)+VLOOKUP($AC126,'06'!$AC$8:$BH$274,11,FALSE)=0,"",VLOOKUP($AC126,'04'!$AC$8:$BH$275,11,FALSE)+VLOOKUP($AC126,'05'!$AC$8:$BP$273,19,FALSE)+VLOOKUP($AC126,'06'!$AC$8:$BH$274,11,FALSE))</f>
        <v>601</v>
      </c>
      <c r="AN126" s="159"/>
      <c r="AO126" s="159"/>
      <c r="AP126" s="160"/>
      <c r="AQ126" s="158">
        <f>IF(VLOOKUP($AC126,'04'!$AC$8:$BH$275,15,FALSE)+VLOOKUP($AC126,'05'!$AC$8:$BP$273,23,FALSE)+VLOOKUP($AC126,'06'!$AC$8:$BH$274,15,FALSE)=0,"",VLOOKUP($AC126,'04'!$AC$8:$BH$275,15,FALSE)+VLOOKUP($AC126,'05'!$AC$8:$BP$273,23,FALSE)+VLOOKUP($AC126,'06'!$AC$8:$BH$274,15,FALSE))</f>
        <v>3393</v>
      </c>
      <c r="AR126" s="159"/>
      <c r="AS126" s="159"/>
      <c r="AT126" s="160"/>
      <c r="AU126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26" s="159"/>
      <c r="AW126" s="159"/>
      <c r="AX126" s="160"/>
      <c r="AY126" s="158" t="str">
        <f>IF(VLOOKUP($AC126,'04'!$AC$8:$BH$275,23,FALSE)+VLOOKUP($AC126,'05'!$AC$8:$BP$273,31,FALSE)+VLOOKUP($AC126,'06'!$AC$8:$BH$274,23,FALSE)=0,"",VLOOKUP($AC126,'04'!$AC$8:$BH$275,23,FALSE)+VLOOKUP($AC126,'05'!$AC$8:$BP$273,31,FALSE)+VLOOKUP($AC126,'06'!$AC$8:$BH$274,23,FALSE))</f>
        <v/>
      </c>
      <c r="AZ126" s="159"/>
      <c r="BA126" s="159"/>
      <c r="BB126" s="160"/>
      <c r="BC126" s="158">
        <f>IF(VLOOKUP($AC126,'04'!$AC$8:$BH$275,27,FALSE)+VLOOKUP($AC126,'05'!$AC$8:$BP$273,35,FALSE)+VLOOKUP($AC126,'06'!$AC$8:$BH$274,27,FALSE)=0,"",VLOOKUP($AC126,'04'!$AC$8:$BH$275,27,FALSE)+VLOOKUP($AC126,'05'!$AC$8:$BP$273,35,FALSE)+VLOOKUP($AC126,'06'!$AC$8:$BH$274,27,FALSE))</f>
        <v>3064</v>
      </c>
      <c r="BD126" s="159"/>
      <c r="BE126" s="159"/>
      <c r="BF126" s="160"/>
      <c r="BG126" s="151">
        <f t="shared" si="49"/>
        <v>0.70794824399260625</v>
      </c>
      <c r="BH126" s="152"/>
    </row>
    <row r="127" spans="1:60" s="3" customFormat="1" ht="20.100000000000001" customHeight="1">
      <c r="A127" s="111">
        <v>120</v>
      </c>
      <c r="B127" s="112"/>
      <c r="C127" s="113" t="s">
        <v>477</v>
      </c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5"/>
      <c r="AC127" s="179" t="s">
        <v>96</v>
      </c>
      <c r="AD127" s="180"/>
      <c r="AE127" s="118">
        <f>SUM(AE120:AH126)</f>
        <v>29346</v>
      </c>
      <c r="AF127" s="119"/>
      <c r="AG127" s="119"/>
      <c r="AH127" s="120"/>
      <c r="AI127" s="118">
        <f t="shared" ref="AI127" si="96">SUM(AI120:AL126)</f>
        <v>30724</v>
      </c>
      <c r="AJ127" s="119"/>
      <c r="AK127" s="119"/>
      <c r="AL127" s="120"/>
      <c r="AM127" s="118">
        <f t="shared" ref="AM127" si="97">SUM(AM120:AP126)</f>
        <v>3593</v>
      </c>
      <c r="AN127" s="119"/>
      <c r="AO127" s="119"/>
      <c r="AP127" s="120"/>
      <c r="AQ127" s="118">
        <f t="shared" ref="AQ127" si="98">SUM(AQ120:AT126)</f>
        <v>17026</v>
      </c>
      <c r="AR127" s="119"/>
      <c r="AS127" s="119"/>
      <c r="AT127" s="120"/>
      <c r="AU127" s="118">
        <f t="shared" ref="AU127" si="99">SUM(AU120:AX126)</f>
        <v>0</v>
      </c>
      <c r="AV127" s="119"/>
      <c r="AW127" s="119"/>
      <c r="AX127" s="120"/>
      <c r="AY127" s="118">
        <f t="shared" ref="AY127" si="100">SUM(AY120:BB126)</f>
        <v>0</v>
      </c>
      <c r="AZ127" s="119"/>
      <c r="BA127" s="119"/>
      <c r="BB127" s="120"/>
      <c r="BC127" s="118">
        <f t="shared" ref="BC127" si="101">SUM(BC120:BF126)</f>
        <v>15169</v>
      </c>
      <c r="BD127" s="119"/>
      <c r="BE127" s="119"/>
      <c r="BF127" s="120"/>
      <c r="BG127" s="121">
        <f t="shared" si="49"/>
        <v>0.4937182658508007</v>
      </c>
      <c r="BH127" s="122"/>
    </row>
    <row r="128" spans="1:60" ht="20.100000000000001" customHeight="1">
      <c r="A128" s="91">
        <v>121</v>
      </c>
      <c r="B128" s="92"/>
      <c r="C128" s="173" t="s">
        <v>75</v>
      </c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5"/>
      <c r="AC128" s="156" t="s">
        <v>97</v>
      </c>
      <c r="AD128" s="157"/>
      <c r="AE128" s="98">
        <f>IF(VLOOKUP(AC128,'04'!$AC$8:$BH$275,3,FALSE)+VLOOKUP(AC128,'05'!$AC$8:$BP$273,3,FALSE)+VLOOKUP(AC128,'06'!$AC$8:$BH$274,3,FALSE)=0,"",VLOOKUP(AC128,'04'!$AC$8:$BH$275,3,FALSE)+VLOOKUP(AC128,'05'!$AC$8:$BP$273,3,FALSE)+VLOOKUP(AC128,'06'!$AC$8:$BH$274,3,FALSE))</f>
        <v>900</v>
      </c>
      <c r="AF128" s="99"/>
      <c r="AG128" s="99"/>
      <c r="AH128" s="100"/>
      <c r="AI128" s="158">
        <f>IF(VLOOKUP(AC128,'04'!$AC$8:$BH$275,7,FALSE)+VLOOKUP(AC128,'05'!$AC$8:$BP$273,15,FALSE)+VLOOKUP(AC128,'06'!$AC$8:$BH$274,7,FALSE)=0,"",VLOOKUP(AC128,'04'!$AC$8:$BH$275,7,FALSE)+VLOOKUP(AC128,'05'!$AC$8:$BP$273,15,FALSE)+VLOOKUP(AC128,'06'!$AC$8:$BH$274,7,FALSE))</f>
        <v>900</v>
      </c>
      <c r="AJ128" s="159"/>
      <c r="AK128" s="159"/>
      <c r="AL128" s="160"/>
      <c r="AM128" s="158">
        <f>IF(VLOOKUP($AC128,'04'!$AC$8:$BH$275,11,FALSE)+VLOOKUP($AC128,'05'!$AC$8:$BP$273,19,FALSE)+VLOOKUP($AC128,'06'!$AC$8:$BH$274,11,FALSE)=0,"",VLOOKUP($AC128,'04'!$AC$8:$BH$275,11,FALSE)+VLOOKUP($AC128,'05'!$AC$8:$BP$273,19,FALSE)+VLOOKUP($AC128,'06'!$AC$8:$BH$274,11,FALSE))</f>
        <v>506</v>
      </c>
      <c r="AN128" s="159"/>
      <c r="AO128" s="159"/>
      <c r="AP128" s="160"/>
      <c r="AQ128" s="158">
        <f>IF(VLOOKUP($AC128,'04'!$AC$8:$BH$275,15,FALSE)+VLOOKUP($AC128,'05'!$AC$8:$BP$273,23,FALSE)+VLOOKUP($AC128,'06'!$AC$8:$BH$274,15,FALSE)=0,"",VLOOKUP($AC128,'04'!$AC$8:$BH$275,15,FALSE)+VLOOKUP($AC128,'05'!$AC$8:$BP$273,23,FALSE)+VLOOKUP($AC128,'06'!$AC$8:$BH$274,15,FALSE))</f>
        <v>294</v>
      </c>
      <c r="AR128" s="159"/>
      <c r="AS128" s="159"/>
      <c r="AT128" s="160"/>
      <c r="AU128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28" s="159"/>
      <c r="AW128" s="159"/>
      <c r="AX128" s="160"/>
      <c r="AY128" s="158" t="str">
        <f>IF(VLOOKUP($AC128,'04'!$AC$8:$BH$275,23,FALSE)+VLOOKUP($AC128,'05'!$AC$8:$BP$273,31,FALSE)+VLOOKUP($AC128,'06'!$AC$8:$BH$274,23,FALSE)=0,"",VLOOKUP($AC128,'04'!$AC$8:$BH$275,23,FALSE)+VLOOKUP($AC128,'05'!$AC$8:$BP$273,31,FALSE)+VLOOKUP($AC128,'06'!$AC$8:$BH$274,23,FALSE))</f>
        <v/>
      </c>
      <c r="AZ128" s="159"/>
      <c r="BA128" s="159"/>
      <c r="BB128" s="160"/>
      <c r="BC128" s="158">
        <f>IF(VLOOKUP($AC128,'04'!$AC$8:$BH$275,27,FALSE)+VLOOKUP($AC128,'05'!$AC$8:$BP$273,35,FALSE)+VLOOKUP($AC128,'06'!$AC$8:$BH$274,27,FALSE)=0,"",VLOOKUP($AC128,'04'!$AC$8:$BH$275,27,FALSE)+VLOOKUP($AC128,'05'!$AC$8:$BP$273,35,FALSE)+VLOOKUP($AC128,'06'!$AC$8:$BH$274,27,FALSE))</f>
        <v>294</v>
      </c>
      <c r="BD128" s="159"/>
      <c r="BE128" s="159"/>
      <c r="BF128" s="160"/>
      <c r="BG128" s="151">
        <f t="shared" si="49"/>
        <v>0.32666666666666666</v>
      </c>
      <c r="BH128" s="152"/>
    </row>
    <row r="129" spans="1:60" ht="20.100000000000001" customHeight="1">
      <c r="A129" s="91">
        <v>122</v>
      </c>
      <c r="B129" s="92"/>
      <c r="C129" s="173" t="s">
        <v>76</v>
      </c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5"/>
      <c r="AC129" s="156" t="s">
        <v>98</v>
      </c>
      <c r="AD129" s="157"/>
      <c r="AE129" s="98">
        <f>IF(VLOOKUP(AC129,'04'!$AC$8:$BH$275,3,FALSE)+VLOOKUP(AC129,'05'!$AC$8:$BP$273,3,FALSE)+VLOOKUP(AC129,'06'!$AC$8:$BH$274,3,FALSE)=0,"",VLOOKUP(AC129,'04'!$AC$8:$BH$275,3,FALSE)+VLOOKUP(AC129,'05'!$AC$8:$BP$273,3,FALSE)+VLOOKUP(AC129,'06'!$AC$8:$BH$274,3,FALSE))</f>
        <v>400</v>
      </c>
      <c r="AF129" s="99"/>
      <c r="AG129" s="99"/>
      <c r="AH129" s="100"/>
      <c r="AI129" s="158">
        <f>IF(VLOOKUP(AC129,'04'!$AC$8:$BH$275,7,FALSE)+VLOOKUP(AC129,'05'!$AC$8:$BP$273,15,FALSE)+VLOOKUP(AC129,'06'!$AC$8:$BH$274,7,FALSE)=0,"",VLOOKUP(AC129,'04'!$AC$8:$BH$275,7,FALSE)+VLOOKUP(AC129,'05'!$AC$8:$BP$273,15,FALSE)+VLOOKUP(AC129,'06'!$AC$8:$BH$274,7,FALSE))</f>
        <v>400</v>
      </c>
      <c r="AJ129" s="159"/>
      <c r="AK129" s="159"/>
      <c r="AL129" s="160"/>
      <c r="AM129" s="158" t="str">
        <f>IF(VLOOKUP($AC129,'04'!$AC$8:$BH$275,11,FALSE)+VLOOKUP($AC129,'05'!$AC$8:$BP$273,19,FALSE)+VLOOKUP($AC129,'06'!$AC$8:$BH$274,11,FALSE)=0,"",VLOOKUP($AC129,'04'!$AC$8:$BH$275,11,FALSE)+VLOOKUP($AC129,'05'!$AC$8:$BP$273,19,FALSE)+VLOOKUP($AC129,'06'!$AC$8:$BH$274,11,FALSE))</f>
        <v/>
      </c>
      <c r="AN129" s="159"/>
      <c r="AO129" s="159"/>
      <c r="AP129" s="160"/>
      <c r="AQ129" s="158" t="str">
        <f>IF(VLOOKUP($AC129,'04'!$AC$8:$BH$275,15,FALSE)+VLOOKUP($AC129,'05'!$AC$8:$BP$273,23,FALSE)+VLOOKUP($AC129,'06'!$AC$8:$BH$274,15,FALSE)=0,"",VLOOKUP($AC129,'04'!$AC$8:$BH$275,15,FALSE)+VLOOKUP($AC129,'05'!$AC$8:$BP$273,23,FALSE)+VLOOKUP($AC129,'06'!$AC$8:$BH$274,15,FALSE))</f>
        <v/>
      </c>
      <c r="AR129" s="159"/>
      <c r="AS129" s="159"/>
      <c r="AT129" s="160"/>
      <c r="AU129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29" s="159"/>
      <c r="AW129" s="159"/>
      <c r="AX129" s="160"/>
      <c r="AY129" s="158" t="str">
        <f>IF(VLOOKUP($AC129,'04'!$AC$8:$BH$275,23,FALSE)+VLOOKUP($AC129,'05'!$AC$8:$BP$273,31,FALSE)+VLOOKUP($AC129,'06'!$AC$8:$BH$274,23,FALSE)=0,"",VLOOKUP($AC129,'04'!$AC$8:$BH$275,23,FALSE)+VLOOKUP($AC129,'05'!$AC$8:$BP$273,31,FALSE)+VLOOKUP($AC129,'06'!$AC$8:$BH$274,23,FALSE))</f>
        <v/>
      </c>
      <c r="AZ129" s="159"/>
      <c r="BA129" s="159"/>
      <c r="BB129" s="160"/>
      <c r="BC129" s="158">
        <v>0</v>
      </c>
      <c r="BD129" s="159"/>
      <c r="BE129" s="159"/>
      <c r="BF129" s="160"/>
      <c r="BG129" s="151">
        <f t="shared" si="49"/>
        <v>0</v>
      </c>
      <c r="BH129" s="152"/>
    </row>
    <row r="130" spans="1:60" s="3" customFormat="1" ht="20.100000000000001" customHeight="1">
      <c r="A130" s="111">
        <v>123</v>
      </c>
      <c r="B130" s="112"/>
      <c r="C130" s="113" t="s">
        <v>478</v>
      </c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5"/>
      <c r="AC130" s="179" t="s">
        <v>99</v>
      </c>
      <c r="AD130" s="180"/>
      <c r="AE130" s="118">
        <f>SUM(AE128:AH129)</f>
        <v>1300</v>
      </c>
      <c r="AF130" s="119"/>
      <c r="AG130" s="119"/>
      <c r="AH130" s="120"/>
      <c r="AI130" s="118">
        <f t="shared" ref="AI130" si="102">SUM(AI128:AL129)</f>
        <v>1300</v>
      </c>
      <c r="AJ130" s="119"/>
      <c r="AK130" s="119"/>
      <c r="AL130" s="120"/>
      <c r="AM130" s="118">
        <f t="shared" ref="AM130" si="103">SUM(AM128:AP129)</f>
        <v>506</v>
      </c>
      <c r="AN130" s="119"/>
      <c r="AO130" s="119"/>
      <c r="AP130" s="120"/>
      <c r="AQ130" s="118">
        <f t="shared" ref="AQ130" si="104">SUM(AQ128:AT129)</f>
        <v>294</v>
      </c>
      <c r="AR130" s="119"/>
      <c r="AS130" s="119"/>
      <c r="AT130" s="120"/>
      <c r="AU130" s="118">
        <f t="shared" ref="AU130" si="105">SUM(AU128:AX129)</f>
        <v>0</v>
      </c>
      <c r="AV130" s="119"/>
      <c r="AW130" s="119"/>
      <c r="AX130" s="120"/>
      <c r="AY130" s="118">
        <f t="shared" ref="AY130" si="106">SUM(AY128:BB129)</f>
        <v>0</v>
      </c>
      <c r="AZ130" s="119"/>
      <c r="BA130" s="119"/>
      <c r="BB130" s="120"/>
      <c r="BC130" s="118">
        <f t="shared" ref="BC130" si="107">SUM(BC128:BF129)</f>
        <v>294</v>
      </c>
      <c r="BD130" s="119"/>
      <c r="BE130" s="119"/>
      <c r="BF130" s="120"/>
      <c r="BG130" s="121">
        <f t="shared" si="49"/>
        <v>0.22615384615384615</v>
      </c>
      <c r="BH130" s="122"/>
    </row>
    <row r="131" spans="1:60" ht="20.100000000000001" customHeight="1">
      <c r="A131" s="91">
        <v>124</v>
      </c>
      <c r="B131" s="92"/>
      <c r="C131" s="173" t="s">
        <v>77</v>
      </c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5"/>
      <c r="AC131" s="156" t="s">
        <v>100</v>
      </c>
      <c r="AD131" s="157"/>
      <c r="AE131" s="98">
        <f>IF(VLOOKUP(AC131,'04'!$AC$8:$BH$275,3,FALSE)+VLOOKUP(AC131,'05'!$AC$8:$BP$273,3,FALSE)+VLOOKUP(AC131,'06'!$AC$8:$BH$274,3,FALSE)=0,"",VLOOKUP(AC131,'04'!$AC$8:$BH$275,3,FALSE)+VLOOKUP(AC131,'05'!$AC$8:$BP$273,3,FALSE)+VLOOKUP(AC131,'06'!$AC$8:$BH$274,3,FALSE))</f>
        <v>16579</v>
      </c>
      <c r="AF131" s="99"/>
      <c r="AG131" s="99"/>
      <c r="AH131" s="100"/>
      <c r="AI131" s="158">
        <f>IF(VLOOKUP(AC131,'04'!$AC$8:$BH$275,7,FALSE)+VLOOKUP(AC131,'05'!$AC$8:$BP$273,15,FALSE)+VLOOKUP(AC131,'06'!$AC$8:$BH$274,7,FALSE)=0,"",VLOOKUP(AC131,'04'!$AC$8:$BH$275,7,FALSE)+VLOOKUP(AC131,'05'!$AC$8:$BP$273,15,FALSE)+VLOOKUP(AC131,'06'!$AC$8:$BH$274,7,FALSE))</f>
        <v>16485</v>
      </c>
      <c r="AJ131" s="159"/>
      <c r="AK131" s="159"/>
      <c r="AL131" s="160"/>
      <c r="AM131" s="158">
        <f>IF(VLOOKUP($AC131,'04'!$AC$8:$BH$275,11,FALSE)+VLOOKUP($AC131,'05'!$AC$8:$BP$273,19,FALSE)+VLOOKUP($AC131,'06'!$AC$8:$BH$274,11,FALSE)=0,"",VLOOKUP($AC131,'04'!$AC$8:$BH$275,11,FALSE)+VLOOKUP($AC131,'05'!$AC$8:$BP$273,19,FALSE)+VLOOKUP($AC131,'06'!$AC$8:$BH$274,11,FALSE))</f>
        <v>1725</v>
      </c>
      <c r="AN131" s="159"/>
      <c r="AO131" s="159"/>
      <c r="AP131" s="160"/>
      <c r="AQ131" s="158">
        <f>IF(VLOOKUP($AC131,'04'!$AC$8:$BH$275,15,FALSE)+VLOOKUP($AC131,'05'!$AC$8:$BP$273,23,FALSE)+VLOOKUP($AC131,'06'!$AC$8:$BH$274,15,FALSE)=0,"",VLOOKUP($AC131,'04'!$AC$8:$BH$275,15,FALSE)+VLOOKUP($AC131,'05'!$AC$8:$BP$273,23,FALSE)+VLOOKUP($AC131,'06'!$AC$8:$BH$274,15,FALSE))</f>
        <v>7436</v>
      </c>
      <c r="AR131" s="159"/>
      <c r="AS131" s="159"/>
      <c r="AT131" s="160"/>
      <c r="AU131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31" s="159"/>
      <c r="AW131" s="159"/>
      <c r="AX131" s="160"/>
      <c r="AY131" s="158">
        <f>IF(VLOOKUP($AC131,'04'!$AC$8:$BH$275,23,FALSE)+VLOOKUP($AC131,'05'!$AC$8:$BP$273,31,FALSE)+VLOOKUP($AC131,'06'!$AC$8:$BH$274,23,FALSE)=0,"",VLOOKUP($AC131,'04'!$AC$8:$BH$275,23,FALSE)+VLOOKUP($AC131,'05'!$AC$8:$BP$273,31,FALSE)+VLOOKUP($AC131,'06'!$AC$8:$BH$274,23,FALSE))</f>
        <v>37</v>
      </c>
      <c r="AZ131" s="159"/>
      <c r="BA131" s="159"/>
      <c r="BB131" s="160"/>
      <c r="BC131" s="158">
        <f>IF(VLOOKUP($AC131,'04'!$AC$8:$BH$275,27,FALSE)+VLOOKUP($AC131,'05'!$AC$8:$BP$273,35,FALSE)+VLOOKUP($AC131,'06'!$AC$8:$BH$274,27,FALSE)=0,"",VLOOKUP($AC131,'04'!$AC$8:$BH$275,27,FALSE)+VLOOKUP($AC131,'05'!$AC$8:$BP$273,35,FALSE)+VLOOKUP($AC131,'06'!$AC$8:$BH$274,27,FALSE))</f>
        <v>7047</v>
      </c>
      <c r="BD131" s="159"/>
      <c r="BE131" s="159"/>
      <c r="BF131" s="160"/>
      <c r="BG131" s="151">
        <f t="shared" si="49"/>
        <v>0.42747952684258417</v>
      </c>
      <c r="BH131" s="152"/>
    </row>
    <row r="132" spans="1:60" ht="20.100000000000001" customHeight="1">
      <c r="A132" s="91">
        <v>125</v>
      </c>
      <c r="B132" s="92"/>
      <c r="C132" s="173" t="s">
        <v>78</v>
      </c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5"/>
      <c r="AC132" s="156" t="s">
        <v>101</v>
      </c>
      <c r="AD132" s="157"/>
      <c r="AE132" s="98">
        <f>IF(VLOOKUP(AC132,'04'!$AC$8:$BH$275,3,FALSE)+VLOOKUP(AC132,'05'!$AC$8:$BP$273,3,FALSE)+VLOOKUP(AC132,'06'!$AC$8:$BH$274,3,FALSE)=0,"",VLOOKUP(AC132,'04'!$AC$8:$BH$275,3,FALSE)+VLOOKUP(AC132,'05'!$AC$8:$BP$273,3,FALSE)+VLOOKUP(AC132,'06'!$AC$8:$BH$274,3,FALSE))</f>
        <v>2700</v>
      </c>
      <c r="AF132" s="99"/>
      <c r="AG132" s="99"/>
      <c r="AH132" s="100"/>
      <c r="AI132" s="158">
        <f>IF(VLOOKUP(AC132,'04'!$AC$8:$BH$275,7,FALSE)+VLOOKUP(AC132,'05'!$AC$8:$BP$273,15,FALSE)+VLOOKUP(AC132,'06'!$AC$8:$BH$274,7,FALSE)=0,"",VLOOKUP(AC132,'04'!$AC$8:$BH$275,7,FALSE)+VLOOKUP(AC132,'05'!$AC$8:$BP$273,15,FALSE)+VLOOKUP(AC132,'06'!$AC$8:$BH$274,7,FALSE))</f>
        <v>2700</v>
      </c>
      <c r="AJ132" s="159"/>
      <c r="AK132" s="159"/>
      <c r="AL132" s="160"/>
      <c r="AM132" s="158" t="str">
        <f>IF(VLOOKUP($AC132,'04'!$AC$8:$BH$275,11,FALSE)+VLOOKUP($AC132,'05'!$AC$8:$BP$273,19,FALSE)+VLOOKUP($AC132,'06'!$AC$8:$BH$274,11,FALSE)=0,"",VLOOKUP($AC132,'04'!$AC$8:$BH$275,11,FALSE)+VLOOKUP($AC132,'05'!$AC$8:$BP$273,19,FALSE)+VLOOKUP($AC132,'06'!$AC$8:$BH$274,11,FALSE))</f>
        <v/>
      </c>
      <c r="AN132" s="159"/>
      <c r="AO132" s="159"/>
      <c r="AP132" s="160"/>
      <c r="AQ132" s="158">
        <f>IF(VLOOKUP($AC132,'04'!$AC$8:$BH$275,15,FALSE)+VLOOKUP($AC132,'05'!$AC$8:$BP$273,23,FALSE)+VLOOKUP($AC132,'06'!$AC$8:$BH$274,15,FALSE)=0,"",VLOOKUP($AC132,'04'!$AC$8:$BH$275,15,FALSE)+VLOOKUP($AC132,'05'!$AC$8:$BP$273,23,FALSE)+VLOOKUP($AC132,'06'!$AC$8:$BH$274,15,FALSE))</f>
        <v>1316</v>
      </c>
      <c r="AR132" s="159"/>
      <c r="AS132" s="159"/>
      <c r="AT132" s="160"/>
      <c r="AU132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32" s="159"/>
      <c r="AW132" s="159"/>
      <c r="AX132" s="160"/>
      <c r="AY132" s="158" t="str">
        <f>IF(VLOOKUP($AC132,'04'!$AC$8:$BH$275,23,FALSE)+VLOOKUP($AC132,'05'!$AC$8:$BP$273,31,FALSE)+VLOOKUP($AC132,'06'!$AC$8:$BH$274,23,FALSE)=0,"",VLOOKUP($AC132,'04'!$AC$8:$BH$275,23,FALSE)+VLOOKUP($AC132,'05'!$AC$8:$BP$273,31,FALSE)+VLOOKUP($AC132,'06'!$AC$8:$BH$274,23,FALSE))</f>
        <v/>
      </c>
      <c r="AZ132" s="159"/>
      <c r="BA132" s="159"/>
      <c r="BB132" s="160"/>
      <c r="BC132" s="158">
        <f>IF(VLOOKUP($AC132,'04'!$AC$8:$BH$275,27,FALSE)+VLOOKUP($AC132,'05'!$AC$8:$BP$273,35,FALSE)+VLOOKUP($AC132,'06'!$AC$8:$BH$274,27,FALSE)=0,"",VLOOKUP($AC132,'04'!$AC$8:$BH$275,27,FALSE)+VLOOKUP($AC132,'05'!$AC$8:$BP$273,35,FALSE)+VLOOKUP($AC132,'06'!$AC$8:$BH$274,27,FALSE))</f>
        <v>1316</v>
      </c>
      <c r="BD132" s="159"/>
      <c r="BE132" s="159"/>
      <c r="BF132" s="160"/>
      <c r="BG132" s="151">
        <f t="shared" si="49"/>
        <v>0.4874074074074074</v>
      </c>
      <c r="BH132" s="152"/>
    </row>
    <row r="133" spans="1:60" ht="20.100000000000001" customHeight="1">
      <c r="A133" s="91">
        <v>126</v>
      </c>
      <c r="B133" s="92"/>
      <c r="C133" s="173" t="s">
        <v>79</v>
      </c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5"/>
      <c r="AC133" s="156" t="s">
        <v>102</v>
      </c>
      <c r="AD133" s="157"/>
      <c r="AE133" s="98" t="str">
        <f>IF(VLOOKUP(AC133,'04'!$AC$8:$BH$275,3,FALSE)+VLOOKUP(AC133,'05'!$AC$8:$BP$273,3,FALSE)+VLOOKUP(AC133,'06'!$AC$8:$BH$274,3,FALSE)=0,"",VLOOKUP(AC133,'04'!$AC$8:$BH$275,3,FALSE)+VLOOKUP(AC133,'05'!$AC$8:$BP$273,3,FALSE)+VLOOKUP(AC133,'06'!$AC$8:$BH$274,3,FALSE))</f>
        <v/>
      </c>
      <c r="AF133" s="99"/>
      <c r="AG133" s="99"/>
      <c r="AH133" s="100"/>
      <c r="AI133" s="158" t="str">
        <f>IF(VLOOKUP(AC133,'04'!$AC$8:$BH$275,7,FALSE)+VLOOKUP(AC133,'05'!$AC$8:$BP$273,15,FALSE)+VLOOKUP(AC133,'06'!$AC$8:$BH$274,7,FALSE)=0,"",VLOOKUP(AC133,'04'!$AC$8:$BH$275,7,FALSE)+VLOOKUP(AC133,'05'!$AC$8:$BP$273,15,FALSE)+VLOOKUP(AC133,'06'!$AC$8:$BH$274,7,FALSE))</f>
        <v/>
      </c>
      <c r="AJ133" s="159"/>
      <c r="AK133" s="159"/>
      <c r="AL133" s="160"/>
      <c r="AM133" s="158" t="str">
        <f>IF(VLOOKUP($AC133,'04'!$AC$8:$BH$275,11,FALSE)+VLOOKUP($AC133,'05'!$AC$8:$BP$273,19,FALSE)+VLOOKUP($AC133,'06'!$AC$8:$BH$274,11,FALSE)=0,"",VLOOKUP($AC133,'04'!$AC$8:$BH$275,11,FALSE)+VLOOKUP($AC133,'05'!$AC$8:$BP$273,19,FALSE)+VLOOKUP($AC133,'06'!$AC$8:$BH$274,11,FALSE))</f>
        <v/>
      </c>
      <c r="AN133" s="159"/>
      <c r="AO133" s="159"/>
      <c r="AP133" s="160"/>
      <c r="AQ133" s="158" t="str">
        <f>IF(VLOOKUP($AC133,'04'!$AC$8:$BH$275,15,FALSE)+VLOOKUP($AC133,'05'!$AC$8:$BP$273,23,FALSE)+VLOOKUP($AC133,'06'!$AC$8:$BH$274,15,FALSE)=0,"",VLOOKUP($AC133,'04'!$AC$8:$BH$275,15,FALSE)+VLOOKUP($AC133,'05'!$AC$8:$BP$273,23,FALSE)+VLOOKUP($AC133,'06'!$AC$8:$BH$274,15,FALSE))</f>
        <v/>
      </c>
      <c r="AR133" s="159"/>
      <c r="AS133" s="159"/>
      <c r="AT133" s="160"/>
      <c r="AU133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33" s="159"/>
      <c r="AW133" s="159"/>
      <c r="AX133" s="160"/>
      <c r="AY133" s="158" t="str">
        <f>IF(VLOOKUP($AC133,'04'!$AC$8:$BH$275,23,FALSE)+VLOOKUP($AC133,'05'!$AC$8:$BP$273,31,FALSE)+VLOOKUP($AC133,'06'!$AC$8:$BH$274,23,FALSE)=0,"",VLOOKUP($AC133,'04'!$AC$8:$BH$275,23,FALSE)+VLOOKUP($AC133,'05'!$AC$8:$BP$273,31,FALSE)+VLOOKUP($AC133,'06'!$AC$8:$BH$274,23,FALSE))</f>
        <v/>
      </c>
      <c r="AZ133" s="159"/>
      <c r="BA133" s="159"/>
      <c r="BB133" s="160"/>
      <c r="BC133" s="158" t="str">
        <f>IF(VLOOKUP($AC133,'04'!$AC$8:$BH$275,27,FALSE)+VLOOKUP($AC133,'05'!$AC$8:$BP$273,35,FALSE)+VLOOKUP($AC133,'06'!$AC$8:$BH$274,27,FALSE)=0,"",VLOOKUP($AC133,'04'!$AC$8:$BH$275,27,FALSE)+VLOOKUP($AC133,'05'!$AC$8:$BP$273,35,FALSE)+VLOOKUP($AC133,'06'!$AC$8:$BH$274,27,FALSE))</f>
        <v/>
      </c>
      <c r="BD133" s="159"/>
      <c r="BE133" s="159"/>
      <c r="BF133" s="160"/>
      <c r="BG133" s="151" t="str">
        <f t="shared" si="49"/>
        <v>n.é.</v>
      </c>
      <c r="BH133" s="152"/>
    </row>
    <row r="134" spans="1:60" ht="20.100000000000001" customHeight="1">
      <c r="A134" s="91">
        <v>127</v>
      </c>
      <c r="B134" s="92"/>
      <c r="C134" s="173" t="s">
        <v>80</v>
      </c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5"/>
      <c r="AC134" s="156" t="s">
        <v>103</v>
      </c>
      <c r="AD134" s="157"/>
      <c r="AE134" s="98" t="str">
        <f>IF(VLOOKUP(AC134,'04'!$AC$8:$BH$275,3,FALSE)+VLOOKUP(AC134,'05'!$AC$8:$BP$273,3,FALSE)+VLOOKUP(AC134,'06'!$AC$8:$BH$274,3,FALSE)=0,"",VLOOKUP(AC134,'04'!$AC$8:$BH$275,3,FALSE)+VLOOKUP(AC134,'05'!$AC$8:$BP$273,3,FALSE)+VLOOKUP(AC134,'06'!$AC$8:$BH$274,3,FALSE))</f>
        <v/>
      </c>
      <c r="AF134" s="99"/>
      <c r="AG134" s="99"/>
      <c r="AH134" s="100"/>
      <c r="AI134" s="158" t="str">
        <f>IF(VLOOKUP(AC134,'04'!$AC$8:$BH$275,7,FALSE)+VLOOKUP(AC134,'05'!$AC$8:$BP$273,15,FALSE)+VLOOKUP(AC134,'06'!$AC$8:$BH$274,7,FALSE)=0,"",VLOOKUP(AC134,'04'!$AC$8:$BH$275,7,FALSE)+VLOOKUP(AC134,'05'!$AC$8:$BP$273,15,FALSE)+VLOOKUP(AC134,'06'!$AC$8:$BH$274,7,FALSE))</f>
        <v/>
      </c>
      <c r="AJ134" s="159"/>
      <c r="AK134" s="159"/>
      <c r="AL134" s="160"/>
      <c r="AM134" s="158" t="str">
        <f>IF(VLOOKUP($AC134,'04'!$AC$8:$BH$275,11,FALSE)+VLOOKUP($AC134,'05'!$AC$8:$BP$273,19,FALSE)+VLOOKUP($AC134,'06'!$AC$8:$BH$274,11,FALSE)=0,"",VLOOKUP($AC134,'04'!$AC$8:$BH$275,11,FALSE)+VLOOKUP($AC134,'05'!$AC$8:$BP$273,19,FALSE)+VLOOKUP($AC134,'06'!$AC$8:$BH$274,11,FALSE))</f>
        <v/>
      </c>
      <c r="AN134" s="159"/>
      <c r="AO134" s="159"/>
      <c r="AP134" s="160"/>
      <c r="AQ134" s="158" t="str">
        <f>IF(VLOOKUP($AC134,'04'!$AC$8:$BH$275,15,FALSE)+VLOOKUP($AC134,'05'!$AC$8:$BP$273,23,FALSE)+VLOOKUP($AC134,'06'!$AC$8:$BH$274,15,FALSE)=0,"",VLOOKUP($AC134,'04'!$AC$8:$BH$275,15,FALSE)+VLOOKUP($AC134,'05'!$AC$8:$BP$273,23,FALSE)+VLOOKUP($AC134,'06'!$AC$8:$BH$274,15,FALSE))</f>
        <v/>
      </c>
      <c r="AR134" s="159"/>
      <c r="AS134" s="159"/>
      <c r="AT134" s="160"/>
      <c r="AU134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34" s="159"/>
      <c r="AW134" s="159"/>
      <c r="AX134" s="160"/>
      <c r="AY134" s="158" t="str">
        <f>IF(VLOOKUP($AC134,'04'!$AC$8:$BH$275,23,FALSE)+VLOOKUP($AC134,'05'!$AC$8:$BP$273,31,FALSE)+VLOOKUP($AC134,'06'!$AC$8:$BH$274,23,FALSE)=0,"",VLOOKUP($AC134,'04'!$AC$8:$BH$275,23,FALSE)+VLOOKUP($AC134,'05'!$AC$8:$BP$273,31,FALSE)+VLOOKUP($AC134,'06'!$AC$8:$BH$274,23,FALSE))</f>
        <v/>
      </c>
      <c r="AZ134" s="159"/>
      <c r="BA134" s="159"/>
      <c r="BB134" s="160"/>
      <c r="BC134" s="158" t="str">
        <f>IF(VLOOKUP($AC134,'04'!$AC$8:$BH$275,27,FALSE)+VLOOKUP($AC134,'05'!$AC$8:$BP$273,35,FALSE)+VLOOKUP($AC134,'06'!$AC$8:$BH$274,27,FALSE)=0,"",VLOOKUP($AC134,'04'!$AC$8:$BH$275,27,FALSE)+VLOOKUP($AC134,'05'!$AC$8:$BP$273,35,FALSE)+VLOOKUP($AC134,'06'!$AC$8:$BH$274,27,FALSE))</f>
        <v/>
      </c>
      <c r="BD134" s="159"/>
      <c r="BE134" s="159"/>
      <c r="BF134" s="160"/>
      <c r="BG134" s="151" t="str">
        <f t="shared" si="49"/>
        <v>n.é.</v>
      </c>
      <c r="BH134" s="152"/>
    </row>
    <row r="135" spans="1:60" ht="20.100000000000001" customHeight="1">
      <c r="A135" s="91">
        <v>128</v>
      </c>
      <c r="B135" s="92"/>
      <c r="C135" s="173" t="s">
        <v>81</v>
      </c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5"/>
      <c r="AC135" s="156" t="s">
        <v>104</v>
      </c>
      <c r="AD135" s="157"/>
      <c r="AE135" s="98">
        <f>IF(VLOOKUP(AC135,'04'!$AC$8:$BH$275,3,FALSE)+VLOOKUP(AC135,'05'!$AC$8:$BP$273,3,FALSE)+VLOOKUP(AC135,'06'!$AC$8:$BH$274,3,FALSE)=0,"",VLOOKUP(AC135,'04'!$AC$8:$BH$275,3,FALSE)+VLOOKUP(AC135,'05'!$AC$8:$BP$273,3,FALSE)+VLOOKUP(AC135,'06'!$AC$8:$BH$274,3,FALSE))</f>
        <v>130</v>
      </c>
      <c r="AF135" s="99"/>
      <c r="AG135" s="99"/>
      <c r="AH135" s="100"/>
      <c r="AI135" s="158">
        <f>IF(VLOOKUP(AC135,'04'!$AC$8:$BH$275,7,FALSE)+VLOOKUP(AC135,'05'!$AC$8:$BP$273,15,FALSE)+VLOOKUP(AC135,'06'!$AC$8:$BH$274,7,FALSE)=0,"",VLOOKUP(AC135,'04'!$AC$8:$BH$275,7,FALSE)+VLOOKUP(AC135,'05'!$AC$8:$BP$273,15,FALSE)+VLOOKUP(AC135,'06'!$AC$8:$BH$274,7,FALSE))</f>
        <v>1866</v>
      </c>
      <c r="AJ135" s="159"/>
      <c r="AK135" s="159"/>
      <c r="AL135" s="160"/>
      <c r="AM135" s="158" t="str">
        <f>IF(VLOOKUP($AC135,'04'!$AC$8:$BH$275,11,FALSE)+VLOOKUP($AC135,'05'!$AC$8:$BP$273,19,FALSE)+VLOOKUP($AC135,'06'!$AC$8:$BH$274,11,FALSE)=0,"",VLOOKUP($AC135,'04'!$AC$8:$BH$275,11,FALSE)+VLOOKUP($AC135,'05'!$AC$8:$BP$273,19,FALSE)+VLOOKUP($AC135,'06'!$AC$8:$BH$274,11,FALSE))</f>
        <v/>
      </c>
      <c r="AN135" s="159"/>
      <c r="AO135" s="159"/>
      <c r="AP135" s="160"/>
      <c r="AQ135" s="158">
        <f>IF(VLOOKUP($AC135,'04'!$AC$8:$BH$275,15,FALSE)+VLOOKUP($AC135,'05'!$AC$8:$BP$273,23,FALSE)+VLOOKUP($AC135,'06'!$AC$8:$BH$274,15,FALSE)=0,"",VLOOKUP($AC135,'04'!$AC$8:$BH$275,15,FALSE)+VLOOKUP($AC135,'05'!$AC$8:$BP$273,23,FALSE)+VLOOKUP($AC135,'06'!$AC$8:$BH$274,15,FALSE))</f>
        <v>1690</v>
      </c>
      <c r="AR135" s="159"/>
      <c r="AS135" s="159"/>
      <c r="AT135" s="160"/>
      <c r="AU135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35" s="159"/>
      <c r="AW135" s="159"/>
      <c r="AX135" s="160"/>
      <c r="AY135" s="158" t="str">
        <f>IF(VLOOKUP($AC135,'04'!$AC$8:$BH$275,23,FALSE)+VLOOKUP($AC135,'05'!$AC$8:$BP$273,31,FALSE)+VLOOKUP($AC135,'06'!$AC$8:$BH$274,23,FALSE)=0,"",VLOOKUP($AC135,'04'!$AC$8:$BH$275,23,FALSE)+VLOOKUP($AC135,'05'!$AC$8:$BP$273,31,FALSE)+VLOOKUP($AC135,'06'!$AC$8:$BH$274,23,FALSE))</f>
        <v/>
      </c>
      <c r="AZ135" s="159"/>
      <c r="BA135" s="159"/>
      <c r="BB135" s="160"/>
      <c r="BC135" s="158">
        <f>IF(VLOOKUP($AC135,'04'!$AC$8:$BH$275,27,FALSE)+VLOOKUP($AC135,'05'!$AC$8:$BP$273,35,FALSE)+VLOOKUP($AC135,'06'!$AC$8:$BH$274,27,FALSE)=0,"",VLOOKUP($AC135,'04'!$AC$8:$BH$275,27,FALSE)+VLOOKUP($AC135,'05'!$AC$8:$BP$273,35,FALSE)+VLOOKUP($AC135,'06'!$AC$8:$BH$274,27,FALSE))</f>
        <v>1678</v>
      </c>
      <c r="BD135" s="159"/>
      <c r="BE135" s="159"/>
      <c r="BF135" s="160"/>
      <c r="BG135" s="151">
        <f t="shared" si="49"/>
        <v>0.89924973204715974</v>
      </c>
      <c r="BH135" s="152"/>
    </row>
    <row r="136" spans="1:60" s="3" customFormat="1" ht="20.100000000000001" customHeight="1">
      <c r="A136" s="111">
        <v>129</v>
      </c>
      <c r="B136" s="112"/>
      <c r="C136" s="113" t="s">
        <v>479</v>
      </c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5"/>
      <c r="AC136" s="179" t="s">
        <v>105</v>
      </c>
      <c r="AD136" s="180"/>
      <c r="AE136" s="118">
        <f>SUM(AE131:AH135)</f>
        <v>19409</v>
      </c>
      <c r="AF136" s="119"/>
      <c r="AG136" s="119"/>
      <c r="AH136" s="120"/>
      <c r="AI136" s="118">
        <f t="shared" ref="AI136" si="108">SUM(AI131:AL135)</f>
        <v>21051</v>
      </c>
      <c r="AJ136" s="119"/>
      <c r="AK136" s="119"/>
      <c r="AL136" s="120"/>
      <c r="AM136" s="118">
        <f t="shared" ref="AM136" si="109">SUM(AM131:AP135)</f>
        <v>1725</v>
      </c>
      <c r="AN136" s="119"/>
      <c r="AO136" s="119"/>
      <c r="AP136" s="120"/>
      <c r="AQ136" s="118">
        <f t="shared" ref="AQ136" si="110">SUM(AQ131:AT135)</f>
        <v>10442</v>
      </c>
      <c r="AR136" s="119"/>
      <c r="AS136" s="119"/>
      <c r="AT136" s="120"/>
      <c r="AU136" s="118">
        <f t="shared" ref="AU136" si="111">SUM(AU131:AX135)</f>
        <v>0</v>
      </c>
      <c r="AV136" s="119"/>
      <c r="AW136" s="119"/>
      <c r="AX136" s="120"/>
      <c r="AY136" s="118">
        <f t="shared" ref="AY136" si="112">SUM(AY131:BB135)</f>
        <v>37</v>
      </c>
      <c r="AZ136" s="119"/>
      <c r="BA136" s="119"/>
      <c r="BB136" s="120"/>
      <c r="BC136" s="118">
        <f t="shared" ref="BC136" si="113">SUM(BC131:BF135)</f>
        <v>10041</v>
      </c>
      <c r="BD136" s="119"/>
      <c r="BE136" s="119"/>
      <c r="BF136" s="120"/>
      <c r="BG136" s="121">
        <f t="shared" si="49"/>
        <v>0.47698446629613794</v>
      </c>
      <c r="BH136" s="122"/>
    </row>
    <row r="137" spans="1:60" s="3" customFormat="1" ht="20.100000000000001" customHeight="1">
      <c r="A137" s="111">
        <v>130</v>
      </c>
      <c r="B137" s="112"/>
      <c r="C137" s="113" t="s">
        <v>632</v>
      </c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5"/>
      <c r="AC137" s="179" t="s">
        <v>57</v>
      </c>
      <c r="AD137" s="180"/>
      <c r="AE137" s="118">
        <f>AE116+AE119+AE127+AE130+AE136</f>
        <v>84797</v>
      </c>
      <c r="AF137" s="119"/>
      <c r="AG137" s="119"/>
      <c r="AH137" s="120"/>
      <c r="AI137" s="118">
        <f t="shared" ref="AI137" si="114">AI116+AI119+AI127+AI130+AI136</f>
        <v>87817</v>
      </c>
      <c r="AJ137" s="119"/>
      <c r="AK137" s="119"/>
      <c r="AL137" s="120"/>
      <c r="AM137" s="118">
        <f t="shared" ref="AM137:BC137" si="115">AM116+AM119+AM127+AM130+AM136</f>
        <v>9518</v>
      </c>
      <c r="AN137" s="119"/>
      <c r="AO137" s="119"/>
      <c r="AP137" s="120"/>
      <c r="AQ137" s="118">
        <f t="shared" si="115"/>
        <v>45425</v>
      </c>
      <c r="AR137" s="119"/>
      <c r="AS137" s="119"/>
      <c r="AT137" s="120"/>
      <c r="AU137" s="118">
        <f t="shared" si="115"/>
        <v>0</v>
      </c>
      <c r="AV137" s="119"/>
      <c r="AW137" s="119"/>
      <c r="AX137" s="120"/>
      <c r="AY137" s="118">
        <f t="shared" si="115"/>
        <v>173</v>
      </c>
      <c r="AZ137" s="119"/>
      <c r="BA137" s="119"/>
      <c r="BB137" s="120"/>
      <c r="BC137" s="118">
        <f t="shared" si="115"/>
        <v>42935</v>
      </c>
      <c r="BD137" s="119"/>
      <c r="BE137" s="119"/>
      <c r="BF137" s="120"/>
      <c r="BG137" s="121">
        <f t="shared" ref="BG137:BG200" si="116">IF(AI137&lt;&gt;"",BC137/AI137,"n.é.")</f>
        <v>0.48891444708883247</v>
      </c>
      <c r="BH137" s="122"/>
    </row>
    <row r="138" spans="1:60" ht="20.100000000000001" customHeight="1">
      <c r="A138" s="91">
        <v>131</v>
      </c>
      <c r="B138" s="92"/>
      <c r="C138" s="123" t="s">
        <v>108</v>
      </c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5"/>
      <c r="AC138" s="156" t="s">
        <v>116</v>
      </c>
      <c r="AD138" s="157"/>
      <c r="AE138" s="98" t="str">
        <f>IF(VLOOKUP(AC138,'04'!$AC$8:$BH$275,3,FALSE)+VLOOKUP(AC138,'05'!$AC$8:$BP$273,3,FALSE)+VLOOKUP(AC138,'06'!$AC$8:$BH$274,3,FALSE)=0,"",VLOOKUP(AC138,'04'!$AC$8:$BH$275,3,FALSE)+VLOOKUP(AC138,'05'!$AC$8:$BP$273,3,FALSE)+VLOOKUP(AC138,'06'!$AC$8:$BH$274,3,FALSE))</f>
        <v/>
      </c>
      <c r="AF138" s="99"/>
      <c r="AG138" s="99"/>
      <c r="AH138" s="100"/>
      <c r="AI138" s="158" t="str">
        <f>IF(VLOOKUP(AC138,'04'!$AC$8:$BH$275,7,FALSE)+VLOOKUP(AC138,'05'!$AC$8:$BP$273,15,FALSE)+VLOOKUP(AC138,'06'!$AC$8:$BH$274,7,FALSE)=0,"",VLOOKUP(AC138,'04'!$AC$8:$BH$275,7,FALSE)+VLOOKUP(AC138,'05'!$AC$8:$BP$273,15,FALSE)+VLOOKUP(AC138,'06'!$AC$8:$BH$274,7,FALSE))</f>
        <v/>
      </c>
      <c r="AJ138" s="159"/>
      <c r="AK138" s="159"/>
      <c r="AL138" s="160"/>
      <c r="AM138" s="158" t="str">
        <f>IF(VLOOKUP($AC138,'04'!$AC$8:$BH$275,11,FALSE)+VLOOKUP($AC138,'05'!$AC$8:$BP$273,19,FALSE)+VLOOKUP($AC138,'06'!$AC$8:$BH$274,11,FALSE)=0,"",VLOOKUP($AC138,'04'!$AC$8:$BH$275,11,FALSE)+VLOOKUP($AC138,'05'!$AC$8:$BP$273,19,FALSE)+VLOOKUP($AC138,'06'!$AC$8:$BH$274,11,FALSE))</f>
        <v/>
      </c>
      <c r="AN138" s="159"/>
      <c r="AO138" s="159"/>
      <c r="AP138" s="160"/>
      <c r="AQ138" s="158" t="str">
        <f>IF(VLOOKUP($AC138,'04'!$AC$8:$BH$275,15,FALSE)+VLOOKUP($AC138,'05'!$AC$8:$BP$273,23,FALSE)+VLOOKUP($AC138,'06'!$AC$8:$BH$274,15,FALSE)=0,"",VLOOKUP($AC138,'04'!$AC$8:$BH$275,15,FALSE)+VLOOKUP($AC138,'05'!$AC$8:$BP$273,23,FALSE)+VLOOKUP($AC138,'06'!$AC$8:$BH$274,15,FALSE))</f>
        <v/>
      </c>
      <c r="AR138" s="159"/>
      <c r="AS138" s="159"/>
      <c r="AT138" s="160"/>
      <c r="AU138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38" s="159"/>
      <c r="AW138" s="159"/>
      <c r="AX138" s="160"/>
      <c r="AY138" s="158" t="str">
        <f>IF(VLOOKUP($AC138,'04'!$AC$8:$BH$275,23,FALSE)+VLOOKUP($AC138,'05'!$AC$8:$BP$273,31,FALSE)+VLOOKUP($AC138,'06'!$AC$8:$BH$274,23,FALSE)=0,"",VLOOKUP($AC138,'04'!$AC$8:$BH$275,23,FALSE)+VLOOKUP($AC138,'05'!$AC$8:$BP$273,31,FALSE)+VLOOKUP($AC138,'06'!$AC$8:$BH$274,23,FALSE))</f>
        <v/>
      </c>
      <c r="AZ138" s="159"/>
      <c r="BA138" s="159"/>
      <c r="BB138" s="160"/>
      <c r="BC138" s="158" t="str">
        <f>IF(VLOOKUP($AC138,'04'!$AC$8:$BH$275,27,FALSE)+VLOOKUP($AC138,'05'!$AC$8:$BP$273,35,FALSE)+VLOOKUP($AC138,'06'!$AC$8:$BH$274,27,FALSE)=0,"",VLOOKUP($AC138,'04'!$AC$8:$BH$275,27,FALSE)+VLOOKUP($AC138,'05'!$AC$8:$BP$273,35,FALSE)+VLOOKUP($AC138,'06'!$AC$8:$BH$274,27,FALSE))</f>
        <v/>
      </c>
      <c r="BD138" s="159"/>
      <c r="BE138" s="159"/>
      <c r="BF138" s="160"/>
      <c r="BG138" s="151" t="str">
        <f t="shared" si="116"/>
        <v>n.é.</v>
      </c>
      <c r="BH138" s="152"/>
    </row>
    <row r="139" spans="1:60" ht="20.100000000000001" customHeight="1">
      <c r="A139" s="91">
        <v>132</v>
      </c>
      <c r="B139" s="92"/>
      <c r="C139" s="123" t="s">
        <v>109</v>
      </c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5"/>
      <c r="AC139" s="156" t="s">
        <v>117</v>
      </c>
      <c r="AD139" s="157"/>
      <c r="AE139" s="98" t="str">
        <f>IF(VLOOKUP(AC139,'04'!$AC$8:$BH$275,3,FALSE)+VLOOKUP(AC139,'05'!$AC$8:$BP$273,3,FALSE)+VLOOKUP(AC139,'06'!$AC$8:$BH$274,3,FALSE)=0,"",VLOOKUP(AC139,'04'!$AC$8:$BH$275,3,FALSE)+VLOOKUP(AC139,'05'!$AC$8:$BP$273,3,FALSE)+VLOOKUP(AC139,'06'!$AC$8:$BH$274,3,FALSE))</f>
        <v/>
      </c>
      <c r="AF139" s="99"/>
      <c r="AG139" s="99"/>
      <c r="AH139" s="100"/>
      <c r="AI139" s="158">
        <f>IF(VLOOKUP(AC139,'04'!$AC$8:$BH$275,7,FALSE)+VLOOKUP(AC139,'05'!$AC$8:$BP$273,15,FALSE)+VLOOKUP(AC139,'06'!$AC$8:$BH$274,7,FALSE)=0,"",VLOOKUP(AC139,'04'!$AC$8:$BH$275,7,FALSE)+VLOOKUP(AC139,'05'!$AC$8:$BP$273,15,FALSE)+VLOOKUP(AC139,'06'!$AC$8:$BH$274,7,FALSE))</f>
        <v>110</v>
      </c>
      <c r="AJ139" s="159"/>
      <c r="AK139" s="159"/>
      <c r="AL139" s="160"/>
      <c r="AM139" s="158" t="str">
        <f>IF(VLOOKUP($AC139,'04'!$AC$8:$BH$275,11,FALSE)+VLOOKUP($AC139,'05'!$AC$8:$BP$273,19,FALSE)+VLOOKUP($AC139,'06'!$AC$8:$BH$274,11,FALSE)=0,"",VLOOKUP($AC139,'04'!$AC$8:$BH$275,11,FALSE)+VLOOKUP($AC139,'05'!$AC$8:$BP$273,19,FALSE)+VLOOKUP($AC139,'06'!$AC$8:$BH$274,11,FALSE))</f>
        <v/>
      </c>
      <c r="AN139" s="159"/>
      <c r="AO139" s="159"/>
      <c r="AP139" s="160"/>
      <c r="AQ139" s="158">
        <f>IF(VLOOKUP($AC139,'04'!$AC$8:$BH$275,15,FALSE)+VLOOKUP($AC139,'05'!$AC$8:$BP$273,23,FALSE)+VLOOKUP($AC139,'06'!$AC$8:$BH$274,15,FALSE)=0,"",VLOOKUP($AC139,'04'!$AC$8:$BH$275,15,FALSE)+VLOOKUP($AC139,'05'!$AC$8:$BP$273,23,FALSE)+VLOOKUP($AC139,'06'!$AC$8:$BH$274,15,FALSE))</f>
        <v>110</v>
      </c>
      <c r="AR139" s="159"/>
      <c r="AS139" s="159"/>
      <c r="AT139" s="160"/>
      <c r="AU139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39" s="159"/>
      <c r="AW139" s="159"/>
      <c r="AX139" s="160"/>
      <c r="AY139" s="158" t="str">
        <f>IF(VLOOKUP($AC139,'04'!$AC$8:$BH$275,23,FALSE)+VLOOKUP($AC139,'05'!$AC$8:$BP$273,31,FALSE)+VLOOKUP($AC139,'06'!$AC$8:$BH$274,23,FALSE)=0,"",VLOOKUP($AC139,'04'!$AC$8:$BH$275,23,FALSE)+VLOOKUP($AC139,'05'!$AC$8:$BP$273,31,FALSE)+VLOOKUP($AC139,'06'!$AC$8:$BH$274,23,FALSE))</f>
        <v/>
      </c>
      <c r="AZ139" s="159"/>
      <c r="BA139" s="159"/>
      <c r="BB139" s="160"/>
      <c r="BC139" s="158">
        <f>IF(VLOOKUP($AC139,'04'!$AC$8:$BH$275,27,FALSE)+VLOOKUP($AC139,'05'!$AC$8:$BP$273,35,FALSE)+VLOOKUP($AC139,'06'!$AC$8:$BH$274,27,FALSE)=0,"",VLOOKUP($AC139,'04'!$AC$8:$BH$275,27,FALSE)+VLOOKUP($AC139,'05'!$AC$8:$BP$273,35,FALSE)+VLOOKUP($AC139,'06'!$AC$8:$BH$274,27,FALSE))</f>
        <v>110</v>
      </c>
      <c r="BD139" s="159"/>
      <c r="BE139" s="159"/>
      <c r="BF139" s="160"/>
      <c r="BG139" s="151">
        <f t="shared" si="116"/>
        <v>1</v>
      </c>
      <c r="BH139" s="152"/>
    </row>
    <row r="140" spans="1:60" ht="20.100000000000001" customHeight="1">
      <c r="A140" s="91">
        <v>133</v>
      </c>
      <c r="B140" s="92"/>
      <c r="C140" s="187" t="s">
        <v>110</v>
      </c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9"/>
      <c r="AC140" s="156" t="s">
        <v>118</v>
      </c>
      <c r="AD140" s="157"/>
      <c r="AE140" s="98" t="str">
        <f>IF(VLOOKUP(AC140,'04'!$AC$8:$BH$275,3,FALSE)+VLOOKUP(AC140,'05'!$AC$8:$BP$273,3,FALSE)+VLOOKUP(AC140,'06'!$AC$8:$BH$274,3,FALSE)=0,"",VLOOKUP(AC140,'04'!$AC$8:$BH$275,3,FALSE)+VLOOKUP(AC140,'05'!$AC$8:$BP$273,3,FALSE)+VLOOKUP(AC140,'06'!$AC$8:$BH$274,3,FALSE))</f>
        <v/>
      </c>
      <c r="AF140" s="99"/>
      <c r="AG140" s="99"/>
      <c r="AH140" s="100"/>
      <c r="AI140" s="158" t="str">
        <f>IF(VLOOKUP(AC140,'04'!$AC$8:$BH$275,7,FALSE)+VLOOKUP(AC140,'05'!$AC$8:$BP$273,15,FALSE)+VLOOKUP(AC140,'06'!$AC$8:$BH$274,7,FALSE)=0,"",VLOOKUP(AC140,'04'!$AC$8:$BH$275,7,FALSE)+VLOOKUP(AC140,'05'!$AC$8:$BP$273,15,FALSE)+VLOOKUP(AC140,'06'!$AC$8:$BH$274,7,FALSE))</f>
        <v/>
      </c>
      <c r="AJ140" s="159"/>
      <c r="AK140" s="159"/>
      <c r="AL140" s="160"/>
      <c r="AM140" s="158" t="str">
        <f>IF(VLOOKUP($AC140,'04'!$AC$8:$BH$275,11,FALSE)+VLOOKUP($AC140,'05'!$AC$8:$BP$273,19,FALSE)+VLOOKUP($AC140,'06'!$AC$8:$BH$274,11,FALSE)=0,"",VLOOKUP($AC140,'04'!$AC$8:$BH$275,11,FALSE)+VLOOKUP($AC140,'05'!$AC$8:$BP$273,19,FALSE)+VLOOKUP($AC140,'06'!$AC$8:$BH$274,11,FALSE))</f>
        <v/>
      </c>
      <c r="AN140" s="159"/>
      <c r="AO140" s="159"/>
      <c r="AP140" s="160"/>
      <c r="AQ140" s="158" t="str">
        <f>IF(VLOOKUP($AC140,'04'!$AC$8:$BH$275,15,FALSE)+VLOOKUP($AC140,'05'!$AC$8:$BP$273,23,FALSE)+VLOOKUP($AC140,'06'!$AC$8:$BH$274,15,FALSE)=0,"",VLOOKUP($AC140,'04'!$AC$8:$BH$275,15,FALSE)+VLOOKUP($AC140,'05'!$AC$8:$BP$273,23,FALSE)+VLOOKUP($AC140,'06'!$AC$8:$BH$274,15,FALSE))</f>
        <v/>
      </c>
      <c r="AR140" s="159"/>
      <c r="AS140" s="159"/>
      <c r="AT140" s="160"/>
      <c r="AU140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40" s="159"/>
      <c r="AW140" s="159"/>
      <c r="AX140" s="160"/>
      <c r="AY140" s="158" t="str">
        <f>IF(VLOOKUP($AC140,'04'!$AC$8:$BH$275,23,FALSE)+VLOOKUP($AC140,'05'!$AC$8:$BP$273,31,FALSE)+VLOOKUP($AC140,'06'!$AC$8:$BH$274,23,FALSE)=0,"",VLOOKUP($AC140,'04'!$AC$8:$BH$275,23,FALSE)+VLOOKUP($AC140,'05'!$AC$8:$BP$273,31,FALSE)+VLOOKUP($AC140,'06'!$AC$8:$BH$274,23,FALSE))</f>
        <v/>
      </c>
      <c r="AZ140" s="159"/>
      <c r="BA140" s="159"/>
      <c r="BB140" s="160"/>
      <c r="BC140" s="158" t="str">
        <f>IF(VLOOKUP($AC140,'04'!$AC$8:$BH$275,27,FALSE)+VLOOKUP($AC140,'05'!$AC$8:$BP$273,35,FALSE)+VLOOKUP($AC140,'06'!$AC$8:$BH$274,27,FALSE)=0,"",VLOOKUP($AC140,'04'!$AC$8:$BH$275,27,FALSE)+VLOOKUP($AC140,'05'!$AC$8:$BP$273,35,FALSE)+VLOOKUP($AC140,'06'!$AC$8:$BH$274,27,FALSE))</f>
        <v/>
      </c>
      <c r="BD140" s="159"/>
      <c r="BE140" s="159"/>
      <c r="BF140" s="160"/>
      <c r="BG140" s="151" t="str">
        <f t="shared" si="116"/>
        <v>n.é.</v>
      </c>
      <c r="BH140" s="152"/>
    </row>
    <row r="141" spans="1:60" ht="20.100000000000001" customHeight="1">
      <c r="A141" s="91">
        <v>134</v>
      </c>
      <c r="B141" s="92"/>
      <c r="C141" s="187" t="s">
        <v>111</v>
      </c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9"/>
      <c r="AC141" s="156" t="s">
        <v>119</v>
      </c>
      <c r="AD141" s="157"/>
      <c r="AE141" s="98">
        <f>IF(VLOOKUP(AC141,'04'!$AC$8:$BH$275,3,FALSE)+VLOOKUP(AC141,'05'!$AC$8:$BP$273,3,FALSE)+VLOOKUP(AC141,'06'!$AC$8:$BH$274,3,FALSE)=0,"",VLOOKUP(AC141,'04'!$AC$8:$BH$275,3,FALSE)+VLOOKUP(AC141,'05'!$AC$8:$BP$273,3,FALSE)+VLOOKUP(AC141,'06'!$AC$8:$BH$274,3,FALSE))</f>
        <v>3000</v>
      </c>
      <c r="AF141" s="99"/>
      <c r="AG141" s="99"/>
      <c r="AH141" s="100"/>
      <c r="AI141" s="158">
        <f>IF(VLOOKUP(AC141,'04'!$AC$8:$BH$275,7,FALSE)+VLOOKUP(AC141,'05'!$AC$8:$BP$273,15,FALSE)+VLOOKUP(AC141,'06'!$AC$8:$BH$274,7,FALSE)=0,"",VLOOKUP(AC141,'04'!$AC$8:$BH$275,7,FALSE)+VLOOKUP(AC141,'05'!$AC$8:$BP$273,15,FALSE)+VLOOKUP(AC141,'06'!$AC$8:$BH$274,7,FALSE))</f>
        <v>3000</v>
      </c>
      <c r="AJ141" s="159"/>
      <c r="AK141" s="159"/>
      <c r="AL141" s="160"/>
      <c r="AM141" s="158" t="str">
        <f>IF(VLOOKUP($AC141,'04'!$AC$8:$BH$275,11,FALSE)+VLOOKUP($AC141,'05'!$AC$8:$BP$273,19,FALSE)+VLOOKUP($AC141,'06'!$AC$8:$BH$274,11,FALSE)=0,"",VLOOKUP($AC141,'04'!$AC$8:$BH$275,11,FALSE)+VLOOKUP($AC141,'05'!$AC$8:$BP$273,19,FALSE)+VLOOKUP($AC141,'06'!$AC$8:$BH$274,11,FALSE))</f>
        <v/>
      </c>
      <c r="AN141" s="159"/>
      <c r="AO141" s="159"/>
      <c r="AP141" s="160"/>
      <c r="AQ141" s="158">
        <f>IF(VLOOKUP($AC141,'04'!$AC$8:$BH$275,15,FALSE)+VLOOKUP($AC141,'05'!$AC$8:$BP$273,23,FALSE)+VLOOKUP($AC141,'06'!$AC$8:$BH$274,15,FALSE)=0,"",VLOOKUP($AC141,'04'!$AC$8:$BH$275,15,FALSE)+VLOOKUP($AC141,'05'!$AC$8:$BP$273,23,FALSE)+VLOOKUP($AC141,'06'!$AC$8:$BH$274,15,FALSE))</f>
        <v>53</v>
      </c>
      <c r="AR141" s="159"/>
      <c r="AS141" s="159"/>
      <c r="AT141" s="160"/>
      <c r="AU141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41" s="159"/>
      <c r="AW141" s="159"/>
      <c r="AX141" s="160"/>
      <c r="AY141" s="158" t="str">
        <f>IF(VLOOKUP($AC141,'04'!$AC$8:$BH$275,23,FALSE)+VLOOKUP($AC141,'05'!$AC$8:$BP$273,31,FALSE)+VLOOKUP($AC141,'06'!$AC$8:$BH$274,23,FALSE)=0,"",VLOOKUP($AC141,'04'!$AC$8:$BH$275,23,FALSE)+VLOOKUP($AC141,'05'!$AC$8:$BP$273,31,FALSE)+VLOOKUP($AC141,'06'!$AC$8:$BH$274,23,FALSE))</f>
        <v/>
      </c>
      <c r="AZ141" s="159"/>
      <c r="BA141" s="159"/>
      <c r="BB141" s="160"/>
      <c r="BC141" s="158">
        <f>IF(VLOOKUP($AC141,'04'!$AC$8:$BH$275,27,FALSE)+VLOOKUP($AC141,'05'!$AC$8:$BP$273,35,FALSE)+VLOOKUP($AC141,'06'!$AC$8:$BH$274,27,FALSE)=0,"",VLOOKUP($AC141,'04'!$AC$8:$BH$275,27,FALSE)+VLOOKUP($AC141,'05'!$AC$8:$BP$273,35,FALSE)+VLOOKUP($AC141,'06'!$AC$8:$BH$274,27,FALSE))</f>
        <v>53</v>
      </c>
      <c r="BD141" s="159"/>
      <c r="BE141" s="159"/>
      <c r="BF141" s="160"/>
      <c r="BG141" s="151">
        <f t="shared" si="116"/>
        <v>1.7666666666666667E-2</v>
      </c>
      <c r="BH141" s="152"/>
    </row>
    <row r="142" spans="1:60" ht="20.100000000000001" customHeight="1">
      <c r="A142" s="91">
        <v>135</v>
      </c>
      <c r="B142" s="92"/>
      <c r="C142" s="187" t="s">
        <v>112</v>
      </c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9"/>
      <c r="AC142" s="156" t="s">
        <v>120</v>
      </c>
      <c r="AD142" s="157"/>
      <c r="AE142" s="98">
        <f>IF(VLOOKUP(AC142,'04'!$AC$8:$BH$275,3,FALSE)+VLOOKUP(AC142,'05'!$AC$8:$BP$273,3,FALSE)+VLOOKUP(AC142,'06'!$AC$8:$BH$274,3,FALSE)=0,"",VLOOKUP(AC142,'04'!$AC$8:$BH$275,3,FALSE)+VLOOKUP(AC142,'05'!$AC$8:$BP$273,3,FALSE)+VLOOKUP(AC142,'06'!$AC$8:$BH$274,3,FALSE))</f>
        <v>20925</v>
      </c>
      <c r="AF142" s="99"/>
      <c r="AG142" s="99"/>
      <c r="AH142" s="100"/>
      <c r="AI142" s="158">
        <f>IF(VLOOKUP(AC142,'04'!$AC$8:$BH$275,7,FALSE)+VLOOKUP(AC142,'05'!$AC$8:$BP$273,15,FALSE)+VLOOKUP(AC142,'06'!$AC$8:$BH$274,7,FALSE)=0,"",VLOOKUP(AC142,'04'!$AC$8:$BH$275,7,FALSE)+VLOOKUP(AC142,'05'!$AC$8:$BP$273,15,FALSE)+VLOOKUP(AC142,'06'!$AC$8:$BH$274,7,FALSE))</f>
        <v>20315</v>
      </c>
      <c r="AJ142" s="159"/>
      <c r="AK142" s="159"/>
      <c r="AL142" s="160"/>
      <c r="AM142" s="158" t="str">
        <f>IF(VLOOKUP($AC142,'04'!$AC$8:$BH$275,11,FALSE)+VLOOKUP($AC142,'05'!$AC$8:$BP$273,19,FALSE)+VLOOKUP($AC142,'06'!$AC$8:$BH$274,11,FALSE)=0,"",VLOOKUP($AC142,'04'!$AC$8:$BH$275,11,FALSE)+VLOOKUP($AC142,'05'!$AC$8:$BP$273,19,FALSE)+VLOOKUP($AC142,'06'!$AC$8:$BH$274,11,FALSE))</f>
        <v/>
      </c>
      <c r="AN142" s="159"/>
      <c r="AO142" s="159"/>
      <c r="AP142" s="160"/>
      <c r="AQ142" s="158">
        <f>IF(VLOOKUP($AC142,'04'!$AC$8:$BH$275,15,FALSE)+VLOOKUP($AC142,'05'!$AC$8:$BP$273,23,FALSE)+VLOOKUP($AC142,'06'!$AC$8:$BH$274,15,FALSE)=0,"",VLOOKUP($AC142,'04'!$AC$8:$BH$275,15,FALSE)+VLOOKUP($AC142,'05'!$AC$8:$BP$273,23,FALSE)+VLOOKUP($AC142,'06'!$AC$8:$BH$274,15,FALSE))</f>
        <v>5603</v>
      </c>
      <c r="AR142" s="159"/>
      <c r="AS142" s="159"/>
      <c r="AT142" s="160"/>
      <c r="AU142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42" s="159"/>
      <c r="AW142" s="159"/>
      <c r="AX142" s="160"/>
      <c r="AY142" s="158" t="str">
        <f>IF(VLOOKUP($AC142,'04'!$AC$8:$BH$275,23,FALSE)+VLOOKUP($AC142,'05'!$AC$8:$BP$273,31,FALSE)+VLOOKUP($AC142,'06'!$AC$8:$BH$274,23,FALSE)=0,"",VLOOKUP($AC142,'04'!$AC$8:$BH$275,23,FALSE)+VLOOKUP($AC142,'05'!$AC$8:$BP$273,31,FALSE)+VLOOKUP($AC142,'06'!$AC$8:$BH$274,23,FALSE))</f>
        <v/>
      </c>
      <c r="AZ142" s="159"/>
      <c r="BA142" s="159"/>
      <c r="BB142" s="160"/>
      <c r="BC142" s="158">
        <f>IF(VLOOKUP($AC142,'04'!$AC$8:$BH$275,27,FALSE)+VLOOKUP($AC142,'05'!$AC$8:$BP$273,35,FALSE)+VLOOKUP($AC142,'06'!$AC$8:$BH$274,27,FALSE)=0,"",VLOOKUP($AC142,'04'!$AC$8:$BH$275,27,FALSE)+VLOOKUP($AC142,'05'!$AC$8:$BP$273,35,FALSE)+VLOOKUP($AC142,'06'!$AC$8:$BH$274,27,FALSE))</f>
        <v>5603</v>
      </c>
      <c r="BD142" s="159"/>
      <c r="BE142" s="159"/>
      <c r="BF142" s="160"/>
      <c r="BG142" s="151">
        <f t="shared" si="116"/>
        <v>0.27580605463942898</v>
      </c>
      <c r="BH142" s="152"/>
    </row>
    <row r="143" spans="1:60" ht="20.100000000000001" customHeight="1">
      <c r="A143" s="91">
        <v>136</v>
      </c>
      <c r="B143" s="92"/>
      <c r="C143" s="123" t="s">
        <v>113</v>
      </c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5"/>
      <c r="AC143" s="156" t="s">
        <v>121</v>
      </c>
      <c r="AD143" s="157"/>
      <c r="AE143" s="98">
        <f>IF(VLOOKUP(AC143,'04'!$AC$8:$BH$275,3,FALSE)+VLOOKUP(AC143,'05'!$AC$8:$BP$273,3,FALSE)+VLOOKUP(AC143,'06'!$AC$8:$BH$274,3,FALSE)=0,"",VLOOKUP(AC143,'04'!$AC$8:$BH$275,3,FALSE)+VLOOKUP(AC143,'05'!$AC$8:$BP$273,3,FALSE)+VLOOKUP(AC143,'06'!$AC$8:$BH$274,3,FALSE))</f>
        <v>5735</v>
      </c>
      <c r="AF143" s="99"/>
      <c r="AG143" s="99"/>
      <c r="AH143" s="100"/>
      <c r="AI143" s="158">
        <f>IF(VLOOKUP(AC143,'04'!$AC$8:$BH$275,7,FALSE)+VLOOKUP(AC143,'05'!$AC$8:$BP$273,15,FALSE)+VLOOKUP(AC143,'06'!$AC$8:$BH$274,7,FALSE)=0,"",VLOOKUP(AC143,'04'!$AC$8:$BH$275,7,FALSE)+VLOOKUP(AC143,'05'!$AC$8:$BP$273,15,FALSE)+VLOOKUP(AC143,'06'!$AC$8:$BH$274,7,FALSE))</f>
        <v>5735</v>
      </c>
      <c r="AJ143" s="159"/>
      <c r="AK143" s="159"/>
      <c r="AL143" s="160"/>
      <c r="AM143" s="158" t="str">
        <f>IF(VLOOKUP($AC143,'04'!$AC$8:$BH$275,11,FALSE)+VLOOKUP($AC143,'05'!$AC$8:$BP$273,19,FALSE)+VLOOKUP($AC143,'06'!$AC$8:$BH$274,11,FALSE)=0,"",VLOOKUP($AC143,'04'!$AC$8:$BH$275,11,FALSE)+VLOOKUP($AC143,'05'!$AC$8:$BP$273,19,FALSE)+VLOOKUP($AC143,'06'!$AC$8:$BH$274,11,FALSE))</f>
        <v/>
      </c>
      <c r="AN143" s="159"/>
      <c r="AO143" s="159"/>
      <c r="AP143" s="160"/>
      <c r="AQ143" s="158">
        <f>IF(VLOOKUP($AC143,'04'!$AC$8:$BH$275,15,FALSE)+VLOOKUP($AC143,'05'!$AC$8:$BP$273,23,FALSE)+VLOOKUP($AC143,'06'!$AC$8:$BH$274,15,FALSE)=0,"",VLOOKUP($AC143,'04'!$AC$8:$BH$275,15,FALSE)+VLOOKUP($AC143,'05'!$AC$8:$BP$273,23,FALSE)+VLOOKUP($AC143,'06'!$AC$8:$BH$274,15,FALSE))</f>
        <v>3215</v>
      </c>
      <c r="AR143" s="159"/>
      <c r="AS143" s="159"/>
      <c r="AT143" s="160"/>
      <c r="AU143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43" s="159"/>
      <c r="AW143" s="159"/>
      <c r="AX143" s="160"/>
      <c r="AY143" s="158" t="str">
        <f>IF(VLOOKUP($AC143,'04'!$AC$8:$BH$275,23,FALSE)+VLOOKUP($AC143,'05'!$AC$8:$BP$273,31,FALSE)+VLOOKUP($AC143,'06'!$AC$8:$BH$274,23,FALSE)=0,"",VLOOKUP($AC143,'04'!$AC$8:$BH$275,23,FALSE)+VLOOKUP($AC143,'05'!$AC$8:$BP$273,31,FALSE)+VLOOKUP($AC143,'06'!$AC$8:$BH$274,23,FALSE))</f>
        <v/>
      </c>
      <c r="AZ143" s="159"/>
      <c r="BA143" s="159"/>
      <c r="BB143" s="160"/>
      <c r="BC143" s="158">
        <f>IF(VLOOKUP($AC143,'04'!$AC$8:$BH$275,27,FALSE)+VLOOKUP($AC143,'05'!$AC$8:$BP$273,35,FALSE)+VLOOKUP($AC143,'06'!$AC$8:$BH$274,27,FALSE)=0,"",VLOOKUP($AC143,'04'!$AC$8:$BH$275,27,FALSE)+VLOOKUP($AC143,'05'!$AC$8:$BP$273,35,FALSE)+VLOOKUP($AC143,'06'!$AC$8:$BH$274,27,FALSE))</f>
        <v>3215</v>
      </c>
      <c r="BD143" s="159"/>
      <c r="BE143" s="159"/>
      <c r="BF143" s="160"/>
      <c r="BG143" s="151">
        <f t="shared" si="116"/>
        <v>0.56059285091543154</v>
      </c>
      <c r="BH143" s="152"/>
    </row>
    <row r="144" spans="1:60" ht="20.100000000000001" customHeight="1">
      <c r="A144" s="91">
        <v>137</v>
      </c>
      <c r="B144" s="92"/>
      <c r="C144" s="123" t="s">
        <v>114</v>
      </c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5"/>
      <c r="AC144" s="156" t="s">
        <v>122</v>
      </c>
      <c r="AD144" s="157"/>
      <c r="AE144" s="98" t="str">
        <f>IF(VLOOKUP(AC144,'04'!$AC$8:$BH$275,3,FALSE)+VLOOKUP(AC144,'05'!$AC$8:$BP$273,3,FALSE)+VLOOKUP(AC144,'06'!$AC$8:$BH$274,3,FALSE)=0,"",VLOOKUP(AC144,'04'!$AC$8:$BH$275,3,FALSE)+VLOOKUP(AC144,'05'!$AC$8:$BP$273,3,FALSE)+VLOOKUP(AC144,'06'!$AC$8:$BH$274,3,FALSE))</f>
        <v/>
      </c>
      <c r="AF144" s="99"/>
      <c r="AG144" s="99"/>
      <c r="AH144" s="100"/>
      <c r="AI144" s="158" t="str">
        <f>IF(VLOOKUP(AC144,'04'!$AC$8:$BH$275,7,FALSE)+VLOOKUP(AC144,'05'!$AC$8:$BP$273,15,FALSE)+VLOOKUP(AC144,'06'!$AC$8:$BH$274,7,FALSE)=0,"",VLOOKUP(AC144,'04'!$AC$8:$BH$275,7,FALSE)+VLOOKUP(AC144,'05'!$AC$8:$BP$273,15,FALSE)+VLOOKUP(AC144,'06'!$AC$8:$BH$274,7,FALSE))</f>
        <v/>
      </c>
      <c r="AJ144" s="159"/>
      <c r="AK144" s="159"/>
      <c r="AL144" s="160"/>
      <c r="AM144" s="158" t="str">
        <f>IF(VLOOKUP($AC144,'04'!$AC$8:$BH$275,11,FALSE)+VLOOKUP($AC144,'05'!$AC$8:$BP$273,19,FALSE)+VLOOKUP($AC144,'06'!$AC$8:$BH$274,11,FALSE)=0,"",VLOOKUP($AC144,'04'!$AC$8:$BH$275,11,FALSE)+VLOOKUP($AC144,'05'!$AC$8:$BP$273,19,FALSE)+VLOOKUP($AC144,'06'!$AC$8:$BH$274,11,FALSE))</f>
        <v/>
      </c>
      <c r="AN144" s="159"/>
      <c r="AO144" s="159"/>
      <c r="AP144" s="160"/>
      <c r="AQ144" s="158" t="str">
        <f>IF(VLOOKUP($AC144,'04'!$AC$8:$BH$275,15,FALSE)+VLOOKUP($AC144,'05'!$AC$8:$BP$273,23,FALSE)+VLOOKUP($AC144,'06'!$AC$8:$BH$274,15,FALSE)=0,"",VLOOKUP($AC144,'04'!$AC$8:$BH$275,15,FALSE)+VLOOKUP($AC144,'05'!$AC$8:$BP$273,23,FALSE)+VLOOKUP($AC144,'06'!$AC$8:$BH$274,15,FALSE))</f>
        <v/>
      </c>
      <c r="AR144" s="159"/>
      <c r="AS144" s="159"/>
      <c r="AT144" s="160"/>
      <c r="AU144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44" s="159"/>
      <c r="AW144" s="159"/>
      <c r="AX144" s="160"/>
      <c r="AY144" s="158" t="str">
        <f>IF(VLOOKUP($AC144,'04'!$AC$8:$BH$275,23,FALSE)+VLOOKUP($AC144,'05'!$AC$8:$BP$273,31,FALSE)+VLOOKUP($AC144,'06'!$AC$8:$BH$274,23,FALSE)=0,"",VLOOKUP($AC144,'04'!$AC$8:$BH$275,23,FALSE)+VLOOKUP($AC144,'05'!$AC$8:$BP$273,31,FALSE)+VLOOKUP($AC144,'06'!$AC$8:$BH$274,23,FALSE))</f>
        <v/>
      </c>
      <c r="AZ144" s="159"/>
      <c r="BA144" s="159"/>
      <c r="BB144" s="160"/>
      <c r="BC144" s="158" t="str">
        <f>IF(VLOOKUP($AC144,'04'!$AC$8:$BH$275,27,FALSE)+VLOOKUP($AC144,'05'!$AC$8:$BP$273,35,FALSE)+VLOOKUP($AC144,'06'!$AC$8:$BH$274,27,FALSE)=0,"",VLOOKUP($AC144,'04'!$AC$8:$BH$275,27,FALSE)+VLOOKUP($AC144,'05'!$AC$8:$BP$273,35,FALSE)+VLOOKUP($AC144,'06'!$AC$8:$BH$274,27,FALSE))</f>
        <v/>
      </c>
      <c r="BD144" s="159"/>
      <c r="BE144" s="159"/>
      <c r="BF144" s="160"/>
      <c r="BG144" s="151" t="str">
        <f t="shared" si="116"/>
        <v>n.é.</v>
      </c>
      <c r="BH144" s="152"/>
    </row>
    <row r="145" spans="1:60" ht="20.100000000000001" customHeight="1">
      <c r="A145" s="91">
        <v>138</v>
      </c>
      <c r="B145" s="92"/>
      <c r="C145" s="123" t="s">
        <v>115</v>
      </c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5"/>
      <c r="AC145" s="156" t="s">
        <v>123</v>
      </c>
      <c r="AD145" s="157"/>
      <c r="AE145" s="98">
        <f>IF(VLOOKUP(AC145,'04'!$AC$8:$BH$275,3,FALSE)+VLOOKUP(AC145,'05'!$AC$8:$BP$273,3,FALSE)+VLOOKUP(AC145,'06'!$AC$8:$BH$274,3,FALSE)=0,"",VLOOKUP(AC145,'04'!$AC$8:$BH$275,3,FALSE)+VLOOKUP(AC145,'05'!$AC$8:$BP$273,3,FALSE)+VLOOKUP(AC145,'06'!$AC$8:$BH$274,3,FALSE))</f>
        <v>3500</v>
      </c>
      <c r="AF145" s="99"/>
      <c r="AG145" s="99"/>
      <c r="AH145" s="100"/>
      <c r="AI145" s="158">
        <f>IF(VLOOKUP(AC145,'04'!$AC$8:$BH$275,7,FALSE)+VLOOKUP(AC145,'05'!$AC$8:$BP$273,15,FALSE)+VLOOKUP(AC145,'06'!$AC$8:$BH$274,7,FALSE)=0,"",VLOOKUP(AC145,'04'!$AC$8:$BH$275,7,FALSE)+VLOOKUP(AC145,'05'!$AC$8:$BP$273,15,FALSE)+VLOOKUP(AC145,'06'!$AC$8:$BH$274,7,FALSE))</f>
        <v>4000</v>
      </c>
      <c r="AJ145" s="159"/>
      <c r="AK145" s="159"/>
      <c r="AL145" s="160"/>
      <c r="AM145" s="158" t="str">
        <f>IF(VLOOKUP($AC145,'04'!$AC$8:$BH$275,11,FALSE)+VLOOKUP($AC145,'05'!$AC$8:$BP$273,19,FALSE)+VLOOKUP($AC145,'06'!$AC$8:$BH$274,11,FALSE)=0,"",VLOOKUP($AC145,'04'!$AC$8:$BH$275,11,FALSE)+VLOOKUP($AC145,'05'!$AC$8:$BP$273,19,FALSE)+VLOOKUP($AC145,'06'!$AC$8:$BH$274,11,FALSE))</f>
        <v/>
      </c>
      <c r="AN145" s="159"/>
      <c r="AO145" s="159"/>
      <c r="AP145" s="160"/>
      <c r="AQ145" s="158">
        <f>IF(VLOOKUP($AC145,'04'!$AC$8:$BH$275,15,FALSE)+VLOOKUP($AC145,'05'!$AC$8:$BP$273,23,FALSE)+VLOOKUP($AC145,'06'!$AC$8:$BH$274,15,FALSE)=0,"",VLOOKUP($AC145,'04'!$AC$8:$BH$275,15,FALSE)+VLOOKUP($AC145,'05'!$AC$8:$BP$273,23,FALSE)+VLOOKUP($AC145,'06'!$AC$8:$BH$274,15,FALSE))</f>
        <v>3938</v>
      </c>
      <c r="AR145" s="159"/>
      <c r="AS145" s="159"/>
      <c r="AT145" s="160"/>
      <c r="AU145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45" s="159"/>
      <c r="AW145" s="159"/>
      <c r="AX145" s="160"/>
      <c r="AY145" s="158" t="str">
        <f>IF(VLOOKUP($AC145,'04'!$AC$8:$BH$275,23,FALSE)+VLOOKUP($AC145,'05'!$AC$8:$BP$273,31,FALSE)+VLOOKUP($AC145,'06'!$AC$8:$BH$274,23,FALSE)=0,"",VLOOKUP($AC145,'04'!$AC$8:$BH$275,23,FALSE)+VLOOKUP($AC145,'05'!$AC$8:$BP$273,31,FALSE)+VLOOKUP($AC145,'06'!$AC$8:$BH$274,23,FALSE))</f>
        <v/>
      </c>
      <c r="AZ145" s="159"/>
      <c r="BA145" s="159"/>
      <c r="BB145" s="160"/>
      <c r="BC145" s="158">
        <f>IF(VLOOKUP($AC145,'04'!$AC$8:$BH$275,27,FALSE)+VLOOKUP($AC145,'05'!$AC$8:$BP$273,35,FALSE)+VLOOKUP($AC145,'06'!$AC$8:$BH$274,27,FALSE)=0,"",VLOOKUP($AC145,'04'!$AC$8:$BH$275,27,FALSE)+VLOOKUP($AC145,'05'!$AC$8:$BP$273,35,FALSE)+VLOOKUP($AC145,'06'!$AC$8:$BH$274,27,FALSE))</f>
        <v>3938</v>
      </c>
      <c r="BD145" s="159"/>
      <c r="BE145" s="159"/>
      <c r="BF145" s="160"/>
      <c r="BG145" s="151">
        <f t="shared" si="116"/>
        <v>0.98450000000000004</v>
      </c>
      <c r="BH145" s="152"/>
    </row>
    <row r="146" spans="1:60" s="3" customFormat="1" ht="20.100000000000001" customHeight="1">
      <c r="A146" s="111">
        <v>139</v>
      </c>
      <c r="B146" s="112"/>
      <c r="C146" s="126" t="s">
        <v>480</v>
      </c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8"/>
      <c r="AC146" s="179" t="s">
        <v>58</v>
      </c>
      <c r="AD146" s="180"/>
      <c r="AE146" s="118">
        <f>SUM(AE138:AH145)</f>
        <v>33160</v>
      </c>
      <c r="AF146" s="119"/>
      <c r="AG146" s="119"/>
      <c r="AH146" s="120"/>
      <c r="AI146" s="118">
        <f t="shared" ref="AI146" si="117">SUM(AI138:AL145)</f>
        <v>33160</v>
      </c>
      <c r="AJ146" s="119"/>
      <c r="AK146" s="119"/>
      <c r="AL146" s="120"/>
      <c r="AM146" s="118">
        <f t="shared" ref="AM146" si="118">SUM(AM138:AP145)</f>
        <v>0</v>
      </c>
      <c r="AN146" s="119"/>
      <c r="AO146" s="119"/>
      <c r="AP146" s="120"/>
      <c r="AQ146" s="118">
        <f t="shared" ref="AQ146" si="119">SUM(AQ138:AT145)</f>
        <v>12919</v>
      </c>
      <c r="AR146" s="119"/>
      <c r="AS146" s="119"/>
      <c r="AT146" s="120"/>
      <c r="AU146" s="118">
        <f t="shared" ref="AU146" si="120">SUM(AU138:AX145)</f>
        <v>0</v>
      </c>
      <c r="AV146" s="119"/>
      <c r="AW146" s="119"/>
      <c r="AX146" s="120"/>
      <c r="AY146" s="118">
        <f t="shared" ref="AY146" si="121">SUM(AY138:BB145)</f>
        <v>0</v>
      </c>
      <c r="AZ146" s="119"/>
      <c r="BA146" s="119"/>
      <c r="BB146" s="120"/>
      <c r="BC146" s="118">
        <f t="shared" ref="BC146" si="122">SUM(BC138:BF145)</f>
        <v>12919</v>
      </c>
      <c r="BD146" s="119"/>
      <c r="BE146" s="119"/>
      <c r="BF146" s="120"/>
      <c r="BG146" s="121">
        <f t="shared" si="116"/>
        <v>0.38959589867310013</v>
      </c>
      <c r="BH146" s="122"/>
    </row>
    <row r="147" spans="1:60" ht="20.100000000000001" customHeight="1">
      <c r="A147" s="91">
        <v>140</v>
      </c>
      <c r="B147" s="92"/>
      <c r="C147" s="190" t="s">
        <v>143</v>
      </c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2"/>
      <c r="AC147" s="156" t="s">
        <v>131</v>
      </c>
      <c r="AD147" s="157"/>
      <c r="AE147" s="98" t="str">
        <f>IF(VLOOKUP(AC147,'04'!$AC$8:$BH$275,3,FALSE)+VLOOKUP(AC147,'05'!$AC$8:$BP$273,3,FALSE)+VLOOKUP(AC147,'06'!$AC$8:$BH$274,3,FALSE)=0,"",VLOOKUP(AC147,'04'!$AC$8:$BH$275,3,FALSE)+VLOOKUP(AC147,'05'!$AC$8:$BP$273,3,FALSE)+VLOOKUP(AC147,'06'!$AC$8:$BH$274,3,FALSE))</f>
        <v/>
      </c>
      <c r="AF147" s="99"/>
      <c r="AG147" s="99"/>
      <c r="AH147" s="100"/>
      <c r="AI147" s="158" t="str">
        <f>IF(VLOOKUP(AC147,'04'!$AC$8:$BH$275,7,FALSE)+VLOOKUP(AC147,'05'!$AC$8:$BP$273,15,FALSE)+VLOOKUP(AC147,'06'!$AC$8:$BH$274,7,FALSE)=0,"",VLOOKUP(AC147,'04'!$AC$8:$BH$275,7,FALSE)+VLOOKUP(AC147,'05'!$AC$8:$BP$273,15,FALSE)+VLOOKUP(AC147,'06'!$AC$8:$BH$274,7,FALSE))</f>
        <v/>
      </c>
      <c r="AJ147" s="159"/>
      <c r="AK147" s="159"/>
      <c r="AL147" s="160"/>
      <c r="AM147" s="158" t="str">
        <f>IF(VLOOKUP($AC147,'04'!$AC$8:$BH$275,11,FALSE)+VLOOKUP($AC147,'05'!$AC$8:$BP$273,19,FALSE)+VLOOKUP($AC147,'06'!$AC$8:$BH$274,11,FALSE)=0,"",VLOOKUP($AC147,'04'!$AC$8:$BH$275,11,FALSE)+VLOOKUP($AC147,'05'!$AC$8:$BP$273,19,FALSE)+VLOOKUP($AC147,'06'!$AC$8:$BH$274,11,FALSE))</f>
        <v/>
      </c>
      <c r="AN147" s="159"/>
      <c r="AO147" s="159"/>
      <c r="AP147" s="160"/>
      <c r="AQ147" s="158" t="str">
        <f>IF(VLOOKUP($AC147,'04'!$AC$8:$BH$275,15,FALSE)+VLOOKUP($AC147,'05'!$AC$8:$BP$273,23,FALSE)+VLOOKUP($AC147,'06'!$AC$8:$BH$274,15,FALSE)=0,"",VLOOKUP($AC147,'04'!$AC$8:$BH$275,15,FALSE)+VLOOKUP($AC147,'05'!$AC$8:$BP$273,23,FALSE)+VLOOKUP($AC147,'06'!$AC$8:$BH$274,15,FALSE))</f>
        <v/>
      </c>
      <c r="AR147" s="159"/>
      <c r="AS147" s="159"/>
      <c r="AT147" s="160"/>
      <c r="AU147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47" s="159"/>
      <c r="AW147" s="159"/>
      <c r="AX147" s="160"/>
      <c r="AY147" s="158" t="str">
        <f>IF(VLOOKUP($AC147,'04'!$AC$8:$BH$275,23,FALSE)+VLOOKUP($AC147,'05'!$AC$8:$BP$273,31,FALSE)+VLOOKUP($AC147,'06'!$AC$8:$BH$274,23,FALSE)=0,"",VLOOKUP($AC147,'04'!$AC$8:$BH$275,23,FALSE)+VLOOKUP($AC147,'05'!$AC$8:$BP$273,31,FALSE)+VLOOKUP($AC147,'06'!$AC$8:$BH$274,23,FALSE))</f>
        <v/>
      </c>
      <c r="AZ147" s="159"/>
      <c r="BA147" s="159"/>
      <c r="BB147" s="160"/>
      <c r="BC147" s="158" t="str">
        <f>IF(VLOOKUP($AC147,'04'!$AC$8:$BH$275,27,FALSE)+VLOOKUP($AC147,'05'!$AC$8:$BP$273,35,FALSE)+VLOOKUP($AC147,'06'!$AC$8:$BH$274,27,FALSE)=0,"",VLOOKUP($AC147,'04'!$AC$8:$BH$275,27,FALSE)+VLOOKUP($AC147,'05'!$AC$8:$BP$273,35,FALSE)+VLOOKUP($AC147,'06'!$AC$8:$BH$274,27,FALSE))</f>
        <v/>
      </c>
      <c r="BD147" s="159"/>
      <c r="BE147" s="159"/>
      <c r="BF147" s="160"/>
      <c r="BG147" s="151" t="str">
        <f t="shared" si="116"/>
        <v>n.é.</v>
      </c>
      <c r="BH147" s="152"/>
    </row>
    <row r="148" spans="1:60" ht="20.100000000000001" customHeight="1">
      <c r="A148" s="91">
        <v>141</v>
      </c>
      <c r="B148" s="92"/>
      <c r="C148" s="190" t="s">
        <v>144</v>
      </c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2"/>
      <c r="AC148" s="156" t="s">
        <v>132</v>
      </c>
      <c r="AD148" s="157"/>
      <c r="AE148" s="98" t="str">
        <f>IF(VLOOKUP(AC148,'04'!$AC$8:$BH$275,3,FALSE)+VLOOKUP(AC148,'05'!$AC$8:$BP$273,3,FALSE)+VLOOKUP(AC148,'06'!$AC$8:$BH$274,3,FALSE)=0,"",VLOOKUP(AC148,'04'!$AC$8:$BH$275,3,FALSE)+VLOOKUP(AC148,'05'!$AC$8:$BP$273,3,FALSE)+VLOOKUP(AC148,'06'!$AC$8:$BH$274,3,FALSE))</f>
        <v/>
      </c>
      <c r="AF148" s="99"/>
      <c r="AG148" s="99"/>
      <c r="AH148" s="100"/>
      <c r="AI148" s="158">
        <f>IF(VLOOKUP(AC148,'04'!$AC$8:$BH$275,7,FALSE)+VLOOKUP(AC148,'05'!$AC$8:$BP$273,15,FALSE)+VLOOKUP(AC148,'06'!$AC$8:$BH$274,7,FALSE)=0,"",VLOOKUP(AC148,'04'!$AC$8:$BH$275,7,FALSE)+VLOOKUP(AC148,'05'!$AC$8:$BP$273,15,FALSE)+VLOOKUP(AC148,'06'!$AC$8:$BH$274,7,FALSE))</f>
        <v>238</v>
      </c>
      <c r="AJ148" s="159"/>
      <c r="AK148" s="159"/>
      <c r="AL148" s="160"/>
      <c r="AM148" s="158" t="str">
        <f>IF(VLOOKUP($AC148,'04'!$AC$8:$BH$275,11,FALSE)+VLOOKUP($AC148,'05'!$AC$8:$BP$273,19,FALSE)+VLOOKUP($AC148,'06'!$AC$8:$BH$274,11,FALSE)=0,"",VLOOKUP($AC148,'04'!$AC$8:$BH$275,11,FALSE)+VLOOKUP($AC148,'05'!$AC$8:$BP$273,19,FALSE)+VLOOKUP($AC148,'06'!$AC$8:$BH$274,11,FALSE))</f>
        <v/>
      </c>
      <c r="AN148" s="159"/>
      <c r="AO148" s="159"/>
      <c r="AP148" s="160"/>
      <c r="AQ148" s="158">
        <f>IF(VLOOKUP($AC148,'04'!$AC$8:$BH$275,15,FALSE)+VLOOKUP($AC148,'05'!$AC$8:$BP$273,23,FALSE)+VLOOKUP($AC148,'06'!$AC$8:$BH$274,15,FALSE)=0,"",VLOOKUP($AC148,'04'!$AC$8:$BH$275,15,FALSE)+VLOOKUP($AC148,'05'!$AC$8:$BP$273,23,FALSE)+VLOOKUP($AC148,'06'!$AC$8:$BH$274,15,FALSE))</f>
        <v>238</v>
      </c>
      <c r="AR148" s="159"/>
      <c r="AS148" s="159"/>
      <c r="AT148" s="160"/>
      <c r="AU148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48" s="159"/>
      <c r="AW148" s="159"/>
      <c r="AX148" s="160"/>
      <c r="AY148" s="158" t="str">
        <f>IF(VLOOKUP($AC148,'04'!$AC$8:$BH$275,23,FALSE)+VLOOKUP($AC148,'05'!$AC$8:$BP$273,31,FALSE)+VLOOKUP($AC148,'06'!$AC$8:$BH$274,23,FALSE)=0,"",VLOOKUP($AC148,'04'!$AC$8:$BH$275,23,FALSE)+VLOOKUP($AC148,'05'!$AC$8:$BP$273,31,FALSE)+VLOOKUP($AC148,'06'!$AC$8:$BH$274,23,FALSE))</f>
        <v/>
      </c>
      <c r="AZ148" s="159"/>
      <c r="BA148" s="159"/>
      <c r="BB148" s="160"/>
      <c r="BC148" s="158">
        <f>IF(VLOOKUP($AC148,'04'!$AC$8:$BH$275,27,FALSE)+VLOOKUP($AC148,'05'!$AC$8:$BP$273,35,FALSE)+VLOOKUP($AC148,'06'!$AC$8:$BH$274,27,FALSE)=0,"",VLOOKUP($AC148,'04'!$AC$8:$BH$275,27,FALSE)+VLOOKUP($AC148,'05'!$AC$8:$BP$273,35,FALSE)+VLOOKUP($AC148,'06'!$AC$8:$BH$274,27,FALSE))</f>
        <v>238</v>
      </c>
      <c r="BD148" s="159"/>
      <c r="BE148" s="159"/>
      <c r="BF148" s="160"/>
      <c r="BG148" s="151">
        <f t="shared" si="116"/>
        <v>1</v>
      </c>
      <c r="BH148" s="152"/>
    </row>
    <row r="149" spans="1:60" ht="20.100000000000001" customHeight="1">
      <c r="A149" s="91">
        <v>142</v>
      </c>
      <c r="B149" s="92"/>
      <c r="C149" s="190" t="s">
        <v>446</v>
      </c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2"/>
      <c r="AC149" s="156" t="s">
        <v>133</v>
      </c>
      <c r="AD149" s="157"/>
      <c r="AE149" s="98" t="str">
        <f>IF(VLOOKUP(AC149,'04'!$AC$8:$BH$275,3,FALSE)+VLOOKUP(AC149,'05'!$AC$8:$BP$273,3,FALSE)+VLOOKUP(AC149,'06'!$AC$8:$BH$274,3,FALSE)=0,"",VLOOKUP(AC149,'04'!$AC$8:$BH$275,3,FALSE)+VLOOKUP(AC149,'05'!$AC$8:$BP$273,3,FALSE)+VLOOKUP(AC149,'06'!$AC$8:$BH$274,3,FALSE))</f>
        <v/>
      </c>
      <c r="AF149" s="99"/>
      <c r="AG149" s="99"/>
      <c r="AH149" s="100"/>
      <c r="AI149" s="158" t="str">
        <f>IF(VLOOKUP(AC149,'04'!$AC$8:$BH$275,7,FALSE)+VLOOKUP(AC149,'05'!$AC$8:$BP$273,15,FALSE)+VLOOKUP(AC149,'06'!$AC$8:$BH$274,7,FALSE)=0,"",VLOOKUP(AC149,'04'!$AC$8:$BH$275,7,FALSE)+VLOOKUP(AC149,'05'!$AC$8:$BP$273,15,FALSE)+VLOOKUP(AC149,'06'!$AC$8:$BH$274,7,FALSE))</f>
        <v/>
      </c>
      <c r="AJ149" s="159"/>
      <c r="AK149" s="159"/>
      <c r="AL149" s="160"/>
      <c r="AM149" s="158" t="str">
        <f>IF(VLOOKUP($AC149,'04'!$AC$8:$BH$275,11,FALSE)+VLOOKUP($AC149,'05'!$AC$8:$BP$273,19,FALSE)+VLOOKUP($AC149,'06'!$AC$8:$BH$274,11,FALSE)=0,"",VLOOKUP($AC149,'04'!$AC$8:$BH$275,11,FALSE)+VLOOKUP($AC149,'05'!$AC$8:$BP$273,19,FALSE)+VLOOKUP($AC149,'06'!$AC$8:$BH$274,11,FALSE))</f>
        <v/>
      </c>
      <c r="AN149" s="159"/>
      <c r="AO149" s="159"/>
      <c r="AP149" s="160"/>
      <c r="AQ149" s="158" t="str">
        <f>IF(VLOOKUP($AC149,'04'!$AC$8:$BH$275,15,FALSE)+VLOOKUP($AC149,'05'!$AC$8:$BP$273,23,FALSE)+VLOOKUP($AC149,'06'!$AC$8:$BH$274,15,FALSE)=0,"",VLOOKUP($AC149,'04'!$AC$8:$BH$275,15,FALSE)+VLOOKUP($AC149,'05'!$AC$8:$BP$273,23,FALSE)+VLOOKUP($AC149,'06'!$AC$8:$BH$274,15,FALSE))</f>
        <v/>
      </c>
      <c r="AR149" s="159"/>
      <c r="AS149" s="159"/>
      <c r="AT149" s="160"/>
      <c r="AU149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49" s="159"/>
      <c r="AW149" s="159"/>
      <c r="AX149" s="160"/>
      <c r="AY149" s="158" t="str">
        <f>IF(VLOOKUP($AC149,'04'!$AC$8:$BH$275,23,FALSE)+VLOOKUP($AC149,'05'!$AC$8:$BP$273,31,FALSE)+VLOOKUP($AC149,'06'!$AC$8:$BH$274,23,FALSE)=0,"",VLOOKUP($AC149,'04'!$AC$8:$BH$275,23,FALSE)+VLOOKUP($AC149,'05'!$AC$8:$BP$273,31,FALSE)+VLOOKUP($AC149,'06'!$AC$8:$BH$274,23,FALSE))</f>
        <v/>
      </c>
      <c r="AZ149" s="159"/>
      <c r="BA149" s="159"/>
      <c r="BB149" s="160"/>
      <c r="BC149" s="158" t="str">
        <f>IF(VLOOKUP($AC149,'04'!$AC$8:$BH$275,27,FALSE)+VLOOKUP($AC149,'05'!$AC$8:$BP$273,35,FALSE)+VLOOKUP($AC149,'06'!$AC$8:$BH$274,27,FALSE)=0,"",VLOOKUP($AC149,'04'!$AC$8:$BH$275,27,FALSE)+VLOOKUP($AC149,'05'!$AC$8:$BP$273,35,FALSE)+VLOOKUP($AC149,'06'!$AC$8:$BH$274,27,FALSE))</f>
        <v/>
      </c>
      <c r="BD149" s="159"/>
      <c r="BE149" s="159"/>
      <c r="BF149" s="160"/>
      <c r="BG149" s="151" t="str">
        <f t="shared" si="116"/>
        <v>n.é.</v>
      </c>
      <c r="BH149" s="152"/>
    </row>
    <row r="150" spans="1:60" ht="20.100000000000001" customHeight="1">
      <c r="A150" s="91">
        <v>143</v>
      </c>
      <c r="B150" s="92"/>
      <c r="C150" s="190" t="s">
        <v>445</v>
      </c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2"/>
      <c r="AC150" s="156" t="s">
        <v>134</v>
      </c>
      <c r="AD150" s="157"/>
      <c r="AE150" s="98" t="str">
        <f>IF(VLOOKUP(AC150,'04'!$AC$8:$BH$275,3,FALSE)+VLOOKUP(AC150,'05'!$AC$8:$BP$273,3,FALSE)+VLOOKUP(AC150,'06'!$AC$8:$BH$274,3,FALSE)=0,"",VLOOKUP(AC150,'04'!$AC$8:$BH$275,3,FALSE)+VLOOKUP(AC150,'05'!$AC$8:$BP$273,3,FALSE)+VLOOKUP(AC150,'06'!$AC$8:$BH$274,3,FALSE))</f>
        <v/>
      </c>
      <c r="AF150" s="99"/>
      <c r="AG150" s="99"/>
      <c r="AH150" s="100"/>
      <c r="AI150" s="158" t="str">
        <f>IF(VLOOKUP(AC150,'04'!$AC$8:$BH$275,7,FALSE)+VLOOKUP(AC150,'05'!$AC$8:$BP$273,15,FALSE)+VLOOKUP(AC150,'06'!$AC$8:$BH$274,7,FALSE)=0,"",VLOOKUP(AC150,'04'!$AC$8:$BH$275,7,FALSE)+VLOOKUP(AC150,'05'!$AC$8:$BP$273,15,FALSE)+VLOOKUP(AC150,'06'!$AC$8:$BH$274,7,FALSE))</f>
        <v/>
      </c>
      <c r="AJ150" s="159"/>
      <c r="AK150" s="159"/>
      <c r="AL150" s="160"/>
      <c r="AM150" s="158" t="str">
        <f>IF(VLOOKUP($AC150,'04'!$AC$8:$BH$275,11,FALSE)+VLOOKUP($AC150,'05'!$AC$8:$BP$273,19,FALSE)+VLOOKUP($AC150,'06'!$AC$8:$BH$274,11,FALSE)=0,"",VLOOKUP($AC150,'04'!$AC$8:$BH$275,11,FALSE)+VLOOKUP($AC150,'05'!$AC$8:$BP$273,19,FALSE)+VLOOKUP($AC150,'06'!$AC$8:$BH$274,11,FALSE))</f>
        <v/>
      </c>
      <c r="AN150" s="159"/>
      <c r="AO150" s="159"/>
      <c r="AP150" s="160"/>
      <c r="AQ150" s="158" t="str">
        <f>IF(VLOOKUP($AC150,'04'!$AC$8:$BH$275,15,FALSE)+VLOOKUP($AC150,'05'!$AC$8:$BP$273,23,FALSE)+VLOOKUP($AC150,'06'!$AC$8:$BH$274,15,FALSE)=0,"",VLOOKUP($AC150,'04'!$AC$8:$BH$275,15,FALSE)+VLOOKUP($AC150,'05'!$AC$8:$BP$273,23,FALSE)+VLOOKUP($AC150,'06'!$AC$8:$BH$274,15,FALSE))</f>
        <v/>
      </c>
      <c r="AR150" s="159"/>
      <c r="AS150" s="159"/>
      <c r="AT150" s="160"/>
      <c r="AU150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50" s="159"/>
      <c r="AW150" s="159"/>
      <c r="AX150" s="160"/>
      <c r="AY150" s="158" t="str">
        <f>IF(VLOOKUP($AC150,'04'!$AC$8:$BH$275,23,FALSE)+VLOOKUP($AC150,'05'!$AC$8:$BP$273,31,FALSE)+VLOOKUP($AC150,'06'!$AC$8:$BH$274,23,FALSE)=0,"",VLOOKUP($AC150,'04'!$AC$8:$BH$275,23,FALSE)+VLOOKUP($AC150,'05'!$AC$8:$BP$273,31,FALSE)+VLOOKUP($AC150,'06'!$AC$8:$BH$274,23,FALSE))</f>
        <v/>
      </c>
      <c r="AZ150" s="159"/>
      <c r="BA150" s="159"/>
      <c r="BB150" s="160"/>
      <c r="BC150" s="158" t="str">
        <f>IF(VLOOKUP($AC150,'04'!$AC$8:$BH$275,27,FALSE)+VLOOKUP($AC150,'05'!$AC$8:$BP$273,35,FALSE)+VLOOKUP($AC150,'06'!$AC$8:$BH$274,27,FALSE)=0,"",VLOOKUP($AC150,'04'!$AC$8:$BH$275,27,FALSE)+VLOOKUP($AC150,'05'!$AC$8:$BP$273,35,FALSE)+VLOOKUP($AC150,'06'!$AC$8:$BH$274,27,FALSE))</f>
        <v/>
      </c>
      <c r="BD150" s="159"/>
      <c r="BE150" s="159"/>
      <c r="BF150" s="160"/>
      <c r="BG150" s="151" t="str">
        <f t="shared" si="116"/>
        <v>n.é.</v>
      </c>
      <c r="BH150" s="152"/>
    </row>
    <row r="151" spans="1:60" ht="20.100000000000001" customHeight="1">
      <c r="A151" s="91">
        <v>144</v>
      </c>
      <c r="B151" s="92"/>
      <c r="C151" s="190" t="s">
        <v>444</v>
      </c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2"/>
      <c r="AC151" s="156" t="s">
        <v>135</v>
      </c>
      <c r="AD151" s="157"/>
      <c r="AE151" s="98" t="str">
        <f>IF(VLOOKUP(AC151,'04'!$AC$8:$BH$275,3,FALSE)+VLOOKUP(AC151,'05'!$AC$8:$BP$273,3,FALSE)+VLOOKUP(AC151,'06'!$AC$8:$BH$274,3,FALSE)=0,"",VLOOKUP(AC151,'04'!$AC$8:$BH$275,3,FALSE)+VLOOKUP(AC151,'05'!$AC$8:$BP$273,3,FALSE)+VLOOKUP(AC151,'06'!$AC$8:$BH$274,3,FALSE))</f>
        <v/>
      </c>
      <c r="AF151" s="99"/>
      <c r="AG151" s="99"/>
      <c r="AH151" s="100"/>
      <c r="AI151" s="158" t="str">
        <f>IF(VLOOKUP(AC151,'04'!$AC$8:$BH$275,7,FALSE)+VLOOKUP(AC151,'05'!$AC$8:$BP$273,15,FALSE)+VLOOKUP(AC151,'06'!$AC$8:$BH$274,7,FALSE)=0,"",VLOOKUP(AC151,'04'!$AC$8:$BH$275,7,FALSE)+VLOOKUP(AC151,'05'!$AC$8:$BP$273,15,FALSE)+VLOOKUP(AC151,'06'!$AC$8:$BH$274,7,FALSE))</f>
        <v/>
      </c>
      <c r="AJ151" s="159"/>
      <c r="AK151" s="159"/>
      <c r="AL151" s="160"/>
      <c r="AM151" s="158" t="str">
        <f>IF(VLOOKUP($AC151,'04'!$AC$8:$BH$275,11,FALSE)+VLOOKUP($AC151,'05'!$AC$8:$BP$273,19,FALSE)+VLOOKUP($AC151,'06'!$AC$8:$BH$274,11,FALSE)=0,"",VLOOKUP($AC151,'04'!$AC$8:$BH$275,11,FALSE)+VLOOKUP($AC151,'05'!$AC$8:$BP$273,19,FALSE)+VLOOKUP($AC151,'06'!$AC$8:$BH$274,11,FALSE))</f>
        <v/>
      </c>
      <c r="AN151" s="159"/>
      <c r="AO151" s="159"/>
      <c r="AP151" s="160"/>
      <c r="AQ151" s="158" t="str">
        <f>IF(VLOOKUP($AC151,'04'!$AC$8:$BH$275,15,FALSE)+VLOOKUP($AC151,'05'!$AC$8:$BP$273,23,FALSE)+VLOOKUP($AC151,'06'!$AC$8:$BH$274,15,FALSE)=0,"",VLOOKUP($AC151,'04'!$AC$8:$BH$275,15,FALSE)+VLOOKUP($AC151,'05'!$AC$8:$BP$273,23,FALSE)+VLOOKUP($AC151,'06'!$AC$8:$BH$274,15,FALSE))</f>
        <v/>
      </c>
      <c r="AR151" s="159"/>
      <c r="AS151" s="159"/>
      <c r="AT151" s="160"/>
      <c r="AU151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51" s="159"/>
      <c r="AW151" s="159"/>
      <c r="AX151" s="160"/>
      <c r="AY151" s="158" t="str">
        <f>IF(VLOOKUP($AC151,'04'!$AC$8:$BH$275,23,FALSE)+VLOOKUP($AC151,'05'!$AC$8:$BP$273,31,FALSE)+VLOOKUP($AC151,'06'!$AC$8:$BH$274,23,FALSE)=0,"",VLOOKUP($AC151,'04'!$AC$8:$BH$275,23,FALSE)+VLOOKUP($AC151,'05'!$AC$8:$BP$273,31,FALSE)+VLOOKUP($AC151,'06'!$AC$8:$BH$274,23,FALSE))</f>
        <v/>
      </c>
      <c r="AZ151" s="159"/>
      <c r="BA151" s="159"/>
      <c r="BB151" s="160"/>
      <c r="BC151" s="158" t="str">
        <f>IF(VLOOKUP($AC151,'04'!$AC$8:$BH$275,27,FALSE)+VLOOKUP($AC151,'05'!$AC$8:$BP$273,35,FALSE)+VLOOKUP($AC151,'06'!$AC$8:$BH$274,27,FALSE)=0,"",VLOOKUP($AC151,'04'!$AC$8:$BH$275,27,FALSE)+VLOOKUP($AC151,'05'!$AC$8:$BP$273,35,FALSE)+VLOOKUP($AC151,'06'!$AC$8:$BH$274,27,FALSE))</f>
        <v/>
      </c>
      <c r="BD151" s="159"/>
      <c r="BE151" s="159"/>
      <c r="BF151" s="160"/>
      <c r="BG151" s="151" t="str">
        <f t="shared" si="116"/>
        <v>n.é.</v>
      </c>
      <c r="BH151" s="152"/>
    </row>
    <row r="152" spans="1:60" ht="20.100000000000001" customHeight="1">
      <c r="A152" s="91">
        <v>145</v>
      </c>
      <c r="B152" s="92"/>
      <c r="C152" s="190" t="s">
        <v>145</v>
      </c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2"/>
      <c r="AC152" s="156" t="s">
        <v>136</v>
      </c>
      <c r="AD152" s="157"/>
      <c r="AE152" s="98">
        <f>IF(VLOOKUP(AC152,'04'!$AC$8:$BH$275,3,FALSE)+VLOOKUP(AC152,'05'!$AC$8:$BP$273,3,FALSE)+VLOOKUP(AC152,'06'!$AC$8:$BH$274,3,FALSE)=0,"",VLOOKUP(AC152,'04'!$AC$8:$BH$275,3,FALSE)+VLOOKUP(AC152,'05'!$AC$8:$BP$273,3,FALSE)+VLOOKUP(AC152,'06'!$AC$8:$BH$274,3,FALSE))</f>
        <v>2000</v>
      </c>
      <c r="AF152" s="99"/>
      <c r="AG152" s="99"/>
      <c r="AH152" s="100"/>
      <c r="AI152" s="158">
        <f>IF(VLOOKUP(AC152,'04'!$AC$8:$BH$275,7,FALSE)+VLOOKUP(AC152,'05'!$AC$8:$BP$273,15,FALSE)+VLOOKUP(AC152,'06'!$AC$8:$BH$274,7,FALSE)=0,"",VLOOKUP(AC152,'04'!$AC$8:$BH$275,7,FALSE)+VLOOKUP(AC152,'05'!$AC$8:$BP$273,15,FALSE)+VLOOKUP(AC152,'06'!$AC$8:$BH$274,7,FALSE))</f>
        <v>1800</v>
      </c>
      <c r="AJ152" s="159"/>
      <c r="AK152" s="159"/>
      <c r="AL152" s="160"/>
      <c r="AM152" s="158" t="str">
        <f>IF(VLOOKUP($AC152,'04'!$AC$8:$BH$275,11,FALSE)+VLOOKUP($AC152,'05'!$AC$8:$BP$273,19,FALSE)+VLOOKUP($AC152,'06'!$AC$8:$BH$274,11,FALSE)=0,"",VLOOKUP($AC152,'04'!$AC$8:$BH$275,11,FALSE)+VLOOKUP($AC152,'05'!$AC$8:$BP$273,19,FALSE)+VLOOKUP($AC152,'06'!$AC$8:$BH$274,11,FALSE))</f>
        <v/>
      </c>
      <c r="AN152" s="159"/>
      <c r="AO152" s="159"/>
      <c r="AP152" s="160"/>
      <c r="AQ152" s="158">
        <f>IF(VLOOKUP($AC152,'04'!$AC$8:$BH$275,15,FALSE)+VLOOKUP($AC152,'05'!$AC$8:$BP$273,23,FALSE)+VLOOKUP($AC152,'06'!$AC$8:$BH$274,15,FALSE)=0,"",VLOOKUP($AC152,'04'!$AC$8:$BH$275,15,FALSE)+VLOOKUP($AC152,'05'!$AC$8:$BP$273,23,FALSE)+VLOOKUP($AC152,'06'!$AC$8:$BH$274,15,FALSE))</f>
        <v>326</v>
      </c>
      <c r="AR152" s="159"/>
      <c r="AS152" s="159"/>
      <c r="AT152" s="160"/>
      <c r="AU152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52" s="159"/>
      <c r="AW152" s="159"/>
      <c r="AX152" s="160"/>
      <c r="AY152" s="158" t="str">
        <f>IF(VLOOKUP($AC152,'04'!$AC$8:$BH$275,23,FALSE)+VLOOKUP($AC152,'05'!$AC$8:$BP$273,31,FALSE)+VLOOKUP($AC152,'06'!$AC$8:$BH$274,23,FALSE)=0,"",VLOOKUP($AC152,'04'!$AC$8:$BH$275,23,FALSE)+VLOOKUP($AC152,'05'!$AC$8:$BP$273,31,FALSE)+VLOOKUP($AC152,'06'!$AC$8:$BH$274,23,FALSE))</f>
        <v/>
      </c>
      <c r="AZ152" s="159"/>
      <c r="BA152" s="159"/>
      <c r="BB152" s="160"/>
      <c r="BC152" s="158">
        <f>IF(VLOOKUP($AC152,'04'!$AC$8:$BH$275,27,FALSE)+VLOOKUP($AC152,'05'!$AC$8:$BP$273,35,FALSE)+VLOOKUP($AC152,'06'!$AC$8:$BH$274,27,FALSE)=0,"",VLOOKUP($AC152,'04'!$AC$8:$BH$275,27,FALSE)+VLOOKUP($AC152,'05'!$AC$8:$BP$273,35,FALSE)+VLOOKUP($AC152,'06'!$AC$8:$BH$274,27,FALSE))</f>
        <v>326</v>
      </c>
      <c r="BD152" s="159"/>
      <c r="BE152" s="159"/>
      <c r="BF152" s="160"/>
      <c r="BG152" s="151">
        <f t="shared" si="116"/>
        <v>0.18111111111111111</v>
      </c>
      <c r="BH152" s="152"/>
    </row>
    <row r="153" spans="1:60" ht="20.100000000000001" customHeight="1">
      <c r="A153" s="91">
        <v>146</v>
      </c>
      <c r="B153" s="92"/>
      <c r="C153" s="190" t="s">
        <v>443</v>
      </c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2"/>
      <c r="AC153" s="156" t="s">
        <v>137</v>
      </c>
      <c r="AD153" s="157"/>
      <c r="AE153" s="98" t="str">
        <f>IF(VLOOKUP(AC153,'04'!$AC$8:$BH$275,3,FALSE)+VLOOKUP(AC153,'05'!$AC$8:$BP$273,3,FALSE)+VLOOKUP(AC153,'06'!$AC$8:$BH$274,3,FALSE)=0,"",VLOOKUP(AC153,'04'!$AC$8:$BH$275,3,FALSE)+VLOOKUP(AC153,'05'!$AC$8:$BP$273,3,FALSE)+VLOOKUP(AC153,'06'!$AC$8:$BH$274,3,FALSE))</f>
        <v/>
      </c>
      <c r="AF153" s="99"/>
      <c r="AG153" s="99"/>
      <c r="AH153" s="100"/>
      <c r="AI153" s="158" t="str">
        <f>IF(VLOOKUP(AC153,'04'!$AC$8:$BH$275,7,FALSE)+VLOOKUP(AC153,'05'!$AC$8:$BP$273,15,FALSE)+VLOOKUP(AC153,'06'!$AC$8:$BH$274,7,FALSE)=0,"",VLOOKUP(AC153,'04'!$AC$8:$BH$275,7,FALSE)+VLOOKUP(AC153,'05'!$AC$8:$BP$273,15,FALSE)+VLOOKUP(AC153,'06'!$AC$8:$BH$274,7,FALSE))</f>
        <v/>
      </c>
      <c r="AJ153" s="159"/>
      <c r="AK153" s="159"/>
      <c r="AL153" s="160"/>
      <c r="AM153" s="158" t="str">
        <f>IF(VLOOKUP($AC153,'04'!$AC$8:$BH$275,11,FALSE)+VLOOKUP($AC153,'05'!$AC$8:$BP$273,19,FALSE)+VLOOKUP($AC153,'06'!$AC$8:$BH$274,11,FALSE)=0,"",VLOOKUP($AC153,'04'!$AC$8:$BH$275,11,FALSE)+VLOOKUP($AC153,'05'!$AC$8:$BP$273,19,FALSE)+VLOOKUP($AC153,'06'!$AC$8:$BH$274,11,FALSE))</f>
        <v/>
      </c>
      <c r="AN153" s="159"/>
      <c r="AO153" s="159"/>
      <c r="AP153" s="160"/>
      <c r="AQ153" s="158" t="str">
        <f>IF(VLOOKUP($AC153,'04'!$AC$8:$BH$275,15,FALSE)+VLOOKUP($AC153,'05'!$AC$8:$BP$273,23,FALSE)+VLOOKUP($AC153,'06'!$AC$8:$BH$274,15,FALSE)=0,"",VLOOKUP($AC153,'04'!$AC$8:$BH$275,15,FALSE)+VLOOKUP($AC153,'05'!$AC$8:$BP$273,23,FALSE)+VLOOKUP($AC153,'06'!$AC$8:$BH$274,15,FALSE))</f>
        <v/>
      </c>
      <c r="AR153" s="159"/>
      <c r="AS153" s="159"/>
      <c r="AT153" s="160"/>
      <c r="AU153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53" s="159"/>
      <c r="AW153" s="159"/>
      <c r="AX153" s="160"/>
      <c r="AY153" s="158" t="str">
        <f>IF(VLOOKUP($AC153,'04'!$AC$8:$BH$275,23,FALSE)+VLOOKUP($AC153,'05'!$AC$8:$BP$273,31,FALSE)+VLOOKUP($AC153,'06'!$AC$8:$BH$274,23,FALSE)=0,"",VLOOKUP($AC153,'04'!$AC$8:$BH$275,23,FALSE)+VLOOKUP($AC153,'05'!$AC$8:$BP$273,31,FALSE)+VLOOKUP($AC153,'06'!$AC$8:$BH$274,23,FALSE))</f>
        <v/>
      </c>
      <c r="AZ153" s="159"/>
      <c r="BA153" s="159"/>
      <c r="BB153" s="160"/>
      <c r="BC153" s="158" t="str">
        <f>IF(VLOOKUP($AC153,'04'!$AC$8:$BH$275,27,FALSE)+VLOOKUP($AC153,'05'!$AC$8:$BP$273,35,FALSE)+VLOOKUP($AC153,'06'!$AC$8:$BH$274,27,FALSE)=0,"",VLOOKUP($AC153,'04'!$AC$8:$BH$275,27,FALSE)+VLOOKUP($AC153,'05'!$AC$8:$BP$273,35,FALSE)+VLOOKUP($AC153,'06'!$AC$8:$BH$274,27,FALSE))</f>
        <v/>
      </c>
      <c r="BD153" s="159"/>
      <c r="BE153" s="159"/>
      <c r="BF153" s="160"/>
      <c r="BG153" s="151" t="str">
        <f t="shared" si="116"/>
        <v>n.é.</v>
      </c>
      <c r="BH153" s="152"/>
    </row>
    <row r="154" spans="1:60" ht="20.100000000000001" customHeight="1">
      <c r="A154" s="91">
        <v>147</v>
      </c>
      <c r="B154" s="92"/>
      <c r="C154" s="190" t="s">
        <v>442</v>
      </c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2"/>
      <c r="AC154" s="156" t="s">
        <v>138</v>
      </c>
      <c r="AD154" s="157"/>
      <c r="AE154" s="98" t="str">
        <f>IF(VLOOKUP(AC154,'04'!$AC$8:$BH$275,3,FALSE)+VLOOKUP(AC154,'05'!$AC$8:$BP$273,3,FALSE)+VLOOKUP(AC154,'06'!$AC$8:$BH$274,3,FALSE)=0,"",VLOOKUP(AC154,'04'!$AC$8:$BH$275,3,FALSE)+VLOOKUP(AC154,'05'!$AC$8:$BP$273,3,FALSE)+VLOOKUP(AC154,'06'!$AC$8:$BH$274,3,FALSE))</f>
        <v/>
      </c>
      <c r="AF154" s="99"/>
      <c r="AG154" s="99"/>
      <c r="AH154" s="100"/>
      <c r="AI154" s="158">
        <f>IF(VLOOKUP(AC154,'04'!$AC$8:$BH$275,7,FALSE)+VLOOKUP(AC154,'05'!$AC$8:$BP$273,15,FALSE)+VLOOKUP(AC154,'06'!$AC$8:$BH$274,7,FALSE)=0,"",VLOOKUP(AC154,'04'!$AC$8:$BH$275,7,FALSE)+VLOOKUP(AC154,'05'!$AC$8:$BP$273,15,FALSE)+VLOOKUP(AC154,'06'!$AC$8:$BH$274,7,FALSE))</f>
        <v>523</v>
      </c>
      <c r="AJ154" s="159"/>
      <c r="AK154" s="159"/>
      <c r="AL154" s="160"/>
      <c r="AM154" s="158" t="str">
        <f>IF(VLOOKUP($AC154,'04'!$AC$8:$BH$275,11,FALSE)+VLOOKUP($AC154,'05'!$AC$8:$BP$273,19,FALSE)+VLOOKUP($AC154,'06'!$AC$8:$BH$274,11,FALSE)=0,"",VLOOKUP($AC154,'04'!$AC$8:$BH$275,11,FALSE)+VLOOKUP($AC154,'05'!$AC$8:$BP$273,19,FALSE)+VLOOKUP($AC154,'06'!$AC$8:$BH$274,11,FALSE))</f>
        <v/>
      </c>
      <c r="AN154" s="159"/>
      <c r="AO154" s="159"/>
      <c r="AP154" s="160"/>
      <c r="AQ154" s="158">
        <f>IF(VLOOKUP($AC154,'04'!$AC$8:$BH$275,15,FALSE)+VLOOKUP($AC154,'05'!$AC$8:$BP$273,23,FALSE)+VLOOKUP($AC154,'06'!$AC$8:$BH$274,15,FALSE)=0,"",VLOOKUP($AC154,'04'!$AC$8:$BH$275,15,FALSE)+VLOOKUP($AC154,'05'!$AC$8:$BP$273,23,FALSE)+VLOOKUP($AC154,'06'!$AC$8:$BH$274,15,FALSE))</f>
        <v>493</v>
      </c>
      <c r="AR154" s="159"/>
      <c r="AS154" s="159"/>
      <c r="AT154" s="160"/>
      <c r="AU154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54" s="159"/>
      <c r="AW154" s="159"/>
      <c r="AX154" s="160"/>
      <c r="AY154" s="158" t="str">
        <f>IF(VLOOKUP($AC154,'04'!$AC$8:$BH$275,23,FALSE)+VLOOKUP($AC154,'05'!$AC$8:$BP$273,31,FALSE)+VLOOKUP($AC154,'06'!$AC$8:$BH$274,23,FALSE)=0,"",VLOOKUP($AC154,'04'!$AC$8:$BH$275,23,FALSE)+VLOOKUP($AC154,'05'!$AC$8:$BP$273,31,FALSE)+VLOOKUP($AC154,'06'!$AC$8:$BH$274,23,FALSE))</f>
        <v/>
      </c>
      <c r="AZ154" s="159"/>
      <c r="BA154" s="159"/>
      <c r="BB154" s="160"/>
      <c r="BC154" s="158">
        <f>IF(VLOOKUP($AC154,'04'!$AC$8:$BH$275,27,FALSE)+VLOOKUP($AC154,'05'!$AC$8:$BP$273,35,FALSE)+VLOOKUP($AC154,'06'!$AC$8:$BH$274,27,FALSE)=0,"",VLOOKUP($AC154,'04'!$AC$8:$BH$275,27,FALSE)+VLOOKUP($AC154,'05'!$AC$8:$BP$273,35,FALSE)+VLOOKUP($AC154,'06'!$AC$8:$BH$274,27,FALSE))</f>
        <v>493</v>
      </c>
      <c r="BD154" s="159"/>
      <c r="BE154" s="159"/>
      <c r="BF154" s="160"/>
      <c r="BG154" s="151">
        <f t="shared" si="116"/>
        <v>0.9426386233269598</v>
      </c>
      <c r="BH154" s="152"/>
    </row>
    <row r="155" spans="1:60" ht="20.100000000000001" customHeight="1">
      <c r="A155" s="91">
        <v>148</v>
      </c>
      <c r="B155" s="92"/>
      <c r="C155" s="190" t="s">
        <v>146</v>
      </c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2"/>
      <c r="AC155" s="156" t="s">
        <v>139</v>
      </c>
      <c r="AD155" s="157"/>
      <c r="AE155" s="98" t="str">
        <f>IF(VLOOKUP(AC155,'04'!$AC$8:$BH$275,3,FALSE)+VLOOKUP(AC155,'05'!$AC$8:$BP$273,3,FALSE)+VLOOKUP(AC155,'06'!$AC$8:$BH$274,3,FALSE)=0,"",VLOOKUP(AC155,'04'!$AC$8:$BH$275,3,FALSE)+VLOOKUP(AC155,'05'!$AC$8:$BP$273,3,FALSE)+VLOOKUP(AC155,'06'!$AC$8:$BH$274,3,FALSE))</f>
        <v/>
      </c>
      <c r="AF155" s="99"/>
      <c r="AG155" s="99"/>
      <c r="AH155" s="100"/>
      <c r="AI155" s="158" t="str">
        <f>IF(VLOOKUP(AC155,'04'!$AC$8:$BH$275,7,FALSE)+VLOOKUP(AC155,'05'!$AC$8:$BP$273,15,FALSE)+VLOOKUP(AC155,'06'!$AC$8:$BH$274,7,FALSE)=0,"",VLOOKUP(AC155,'04'!$AC$8:$BH$275,7,FALSE)+VLOOKUP(AC155,'05'!$AC$8:$BP$273,15,FALSE)+VLOOKUP(AC155,'06'!$AC$8:$BH$274,7,FALSE))</f>
        <v/>
      </c>
      <c r="AJ155" s="159"/>
      <c r="AK155" s="159"/>
      <c r="AL155" s="160"/>
      <c r="AM155" s="158" t="str">
        <f>IF(VLOOKUP($AC155,'04'!$AC$8:$BH$275,11,FALSE)+VLOOKUP($AC155,'05'!$AC$8:$BP$273,19,FALSE)+VLOOKUP($AC155,'06'!$AC$8:$BH$274,11,FALSE)=0,"",VLOOKUP($AC155,'04'!$AC$8:$BH$275,11,FALSE)+VLOOKUP($AC155,'05'!$AC$8:$BP$273,19,FALSE)+VLOOKUP($AC155,'06'!$AC$8:$BH$274,11,FALSE))</f>
        <v/>
      </c>
      <c r="AN155" s="159"/>
      <c r="AO155" s="159"/>
      <c r="AP155" s="160"/>
      <c r="AQ155" s="158" t="str">
        <f>IF(VLOOKUP($AC155,'04'!$AC$8:$BH$275,15,FALSE)+VLOOKUP($AC155,'05'!$AC$8:$BP$273,23,FALSE)+VLOOKUP($AC155,'06'!$AC$8:$BH$274,15,FALSE)=0,"",VLOOKUP($AC155,'04'!$AC$8:$BH$275,15,FALSE)+VLOOKUP($AC155,'05'!$AC$8:$BP$273,23,FALSE)+VLOOKUP($AC155,'06'!$AC$8:$BH$274,15,FALSE))</f>
        <v/>
      </c>
      <c r="AR155" s="159"/>
      <c r="AS155" s="159"/>
      <c r="AT155" s="160"/>
      <c r="AU155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55" s="159"/>
      <c r="AW155" s="159"/>
      <c r="AX155" s="160"/>
      <c r="AY155" s="158" t="str">
        <f>IF(VLOOKUP($AC155,'04'!$AC$8:$BH$275,23,FALSE)+VLOOKUP($AC155,'05'!$AC$8:$BP$273,31,FALSE)+VLOOKUP($AC155,'06'!$AC$8:$BH$274,23,FALSE)=0,"",VLOOKUP($AC155,'04'!$AC$8:$BH$275,23,FALSE)+VLOOKUP($AC155,'05'!$AC$8:$BP$273,31,FALSE)+VLOOKUP($AC155,'06'!$AC$8:$BH$274,23,FALSE))</f>
        <v/>
      </c>
      <c r="AZ155" s="159"/>
      <c r="BA155" s="159"/>
      <c r="BB155" s="160"/>
      <c r="BC155" s="158" t="str">
        <f>IF(VLOOKUP($AC155,'04'!$AC$8:$BH$275,27,FALSE)+VLOOKUP($AC155,'05'!$AC$8:$BP$273,35,FALSE)+VLOOKUP($AC155,'06'!$AC$8:$BH$274,27,FALSE)=0,"",VLOOKUP($AC155,'04'!$AC$8:$BH$275,27,FALSE)+VLOOKUP($AC155,'05'!$AC$8:$BP$273,35,FALSE)+VLOOKUP($AC155,'06'!$AC$8:$BH$274,27,FALSE))</f>
        <v/>
      </c>
      <c r="BD155" s="159"/>
      <c r="BE155" s="159"/>
      <c r="BF155" s="160"/>
      <c r="BG155" s="151" t="str">
        <f t="shared" si="116"/>
        <v>n.é.</v>
      </c>
      <c r="BH155" s="152"/>
    </row>
    <row r="156" spans="1:60" ht="20.100000000000001" customHeight="1">
      <c r="A156" s="91">
        <v>149</v>
      </c>
      <c r="B156" s="92"/>
      <c r="C156" s="193" t="s">
        <v>147</v>
      </c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5"/>
      <c r="AC156" s="156" t="s">
        <v>140</v>
      </c>
      <c r="AD156" s="157"/>
      <c r="AE156" s="98" t="str">
        <f>IF(VLOOKUP(AC156,'04'!$AC$8:$BH$275,3,FALSE)+VLOOKUP(AC156,'05'!$AC$8:$BP$273,3,FALSE)+VLOOKUP(AC156,'06'!$AC$8:$BH$274,3,FALSE)=0,"",VLOOKUP(AC156,'04'!$AC$8:$BH$275,3,FALSE)+VLOOKUP(AC156,'05'!$AC$8:$BP$273,3,FALSE)+VLOOKUP(AC156,'06'!$AC$8:$BH$274,3,FALSE))</f>
        <v/>
      </c>
      <c r="AF156" s="99"/>
      <c r="AG156" s="99"/>
      <c r="AH156" s="100"/>
      <c r="AI156" s="158" t="str">
        <f>IF(VLOOKUP(AC156,'04'!$AC$8:$BH$275,7,FALSE)+VLOOKUP(AC156,'05'!$AC$8:$BP$273,15,FALSE)+VLOOKUP(AC156,'06'!$AC$8:$BH$274,7,FALSE)=0,"",VLOOKUP(AC156,'04'!$AC$8:$BH$275,7,FALSE)+VLOOKUP(AC156,'05'!$AC$8:$BP$273,15,FALSE)+VLOOKUP(AC156,'06'!$AC$8:$BH$274,7,FALSE))</f>
        <v/>
      </c>
      <c r="AJ156" s="159"/>
      <c r="AK156" s="159"/>
      <c r="AL156" s="160"/>
      <c r="AM156" s="158" t="str">
        <f>IF(VLOOKUP($AC156,'04'!$AC$8:$BH$275,11,FALSE)+VLOOKUP($AC156,'05'!$AC$8:$BP$273,19,FALSE)+VLOOKUP($AC156,'06'!$AC$8:$BH$274,11,FALSE)=0,"",VLOOKUP($AC156,'04'!$AC$8:$BH$275,11,FALSE)+VLOOKUP($AC156,'05'!$AC$8:$BP$273,19,FALSE)+VLOOKUP($AC156,'06'!$AC$8:$BH$274,11,FALSE))</f>
        <v/>
      </c>
      <c r="AN156" s="159"/>
      <c r="AO156" s="159"/>
      <c r="AP156" s="160"/>
      <c r="AQ156" s="158" t="str">
        <f>IF(VLOOKUP($AC156,'04'!$AC$8:$BH$275,15,FALSE)+VLOOKUP($AC156,'05'!$AC$8:$BP$273,23,FALSE)+VLOOKUP($AC156,'06'!$AC$8:$BH$274,15,FALSE)=0,"",VLOOKUP($AC156,'04'!$AC$8:$BH$275,15,FALSE)+VLOOKUP($AC156,'05'!$AC$8:$BP$273,23,FALSE)+VLOOKUP($AC156,'06'!$AC$8:$BH$274,15,FALSE))</f>
        <v/>
      </c>
      <c r="AR156" s="159"/>
      <c r="AS156" s="159"/>
      <c r="AT156" s="160"/>
      <c r="AU156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56" s="159"/>
      <c r="AW156" s="159"/>
      <c r="AX156" s="160"/>
      <c r="AY156" s="158" t="str">
        <f>IF(VLOOKUP($AC156,'04'!$AC$8:$BH$275,23,FALSE)+VLOOKUP($AC156,'05'!$AC$8:$BP$273,31,FALSE)+VLOOKUP($AC156,'06'!$AC$8:$BH$274,23,FALSE)=0,"",VLOOKUP($AC156,'04'!$AC$8:$BH$275,23,FALSE)+VLOOKUP($AC156,'05'!$AC$8:$BP$273,31,FALSE)+VLOOKUP($AC156,'06'!$AC$8:$BH$274,23,FALSE))</f>
        <v/>
      </c>
      <c r="AZ156" s="159"/>
      <c r="BA156" s="159"/>
      <c r="BB156" s="160"/>
      <c r="BC156" s="158" t="str">
        <f>IF(VLOOKUP($AC156,'04'!$AC$8:$BH$275,27,FALSE)+VLOOKUP($AC156,'05'!$AC$8:$BP$273,35,FALSE)+VLOOKUP($AC156,'06'!$AC$8:$BH$274,27,FALSE)=0,"",VLOOKUP($AC156,'04'!$AC$8:$BH$275,27,FALSE)+VLOOKUP($AC156,'05'!$AC$8:$BP$273,35,FALSE)+VLOOKUP($AC156,'06'!$AC$8:$BH$274,27,FALSE))</f>
        <v/>
      </c>
      <c r="BD156" s="159"/>
      <c r="BE156" s="159"/>
      <c r="BF156" s="160"/>
      <c r="BG156" s="151" t="str">
        <f t="shared" si="116"/>
        <v>n.é.</v>
      </c>
      <c r="BH156" s="152"/>
    </row>
    <row r="157" spans="1:60" ht="20.100000000000001" customHeight="1">
      <c r="A157" s="91">
        <v>150</v>
      </c>
      <c r="B157" s="92"/>
      <c r="C157" s="190" t="s">
        <v>148</v>
      </c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2"/>
      <c r="AC157" s="156" t="s">
        <v>141</v>
      </c>
      <c r="AD157" s="157"/>
      <c r="AE157" s="98">
        <f>IF(VLOOKUP(AC157,'04'!$AC$8:$BH$275,3,FALSE)+VLOOKUP(AC157,'05'!$AC$8:$BP$273,3,FALSE)+VLOOKUP(AC157,'06'!$AC$8:$BH$274,3,FALSE)=0,"",VLOOKUP(AC157,'04'!$AC$8:$BH$275,3,FALSE)+VLOOKUP(AC157,'05'!$AC$8:$BP$273,3,FALSE)+VLOOKUP(AC157,'06'!$AC$8:$BH$274,3,FALSE))</f>
        <v>5318</v>
      </c>
      <c r="AF157" s="99"/>
      <c r="AG157" s="99"/>
      <c r="AH157" s="100"/>
      <c r="AI157" s="158">
        <f>IF(VLOOKUP(AC157,'04'!$AC$8:$BH$275,7,FALSE)+VLOOKUP(AC157,'05'!$AC$8:$BP$273,15,FALSE)+VLOOKUP(AC157,'06'!$AC$8:$BH$274,7,FALSE)=0,"",VLOOKUP(AC157,'04'!$AC$8:$BH$275,7,FALSE)+VLOOKUP(AC157,'05'!$AC$8:$BP$273,15,FALSE)+VLOOKUP(AC157,'06'!$AC$8:$BH$274,7,FALSE))</f>
        <v>5318</v>
      </c>
      <c r="AJ157" s="159"/>
      <c r="AK157" s="159"/>
      <c r="AL157" s="160"/>
      <c r="AM157" s="158" t="str">
        <f>IF(VLOOKUP($AC157,'04'!$AC$8:$BH$275,11,FALSE)+VLOOKUP($AC157,'05'!$AC$8:$BP$273,19,FALSE)+VLOOKUP($AC157,'06'!$AC$8:$BH$274,11,FALSE)=0,"",VLOOKUP($AC157,'04'!$AC$8:$BH$275,11,FALSE)+VLOOKUP($AC157,'05'!$AC$8:$BP$273,19,FALSE)+VLOOKUP($AC157,'06'!$AC$8:$BH$274,11,FALSE))</f>
        <v/>
      </c>
      <c r="AN157" s="159"/>
      <c r="AO157" s="159"/>
      <c r="AP157" s="160"/>
      <c r="AQ157" s="158">
        <f>IF(VLOOKUP($AC157,'04'!$AC$8:$BH$275,15,FALSE)+VLOOKUP($AC157,'05'!$AC$8:$BP$273,23,FALSE)+VLOOKUP($AC157,'06'!$AC$8:$BH$274,15,FALSE)=0,"",VLOOKUP($AC157,'04'!$AC$8:$BH$275,15,FALSE)+VLOOKUP($AC157,'05'!$AC$8:$BP$273,23,FALSE)+VLOOKUP($AC157,'06'!$AC$8:$BH$274,15,FALSE))</f>
        <v>3720</v>
      </c>
      <c r="AR157" s="159"/>
      <c r="AS157" s="159"/>
      <c r="AT157" s="160"/>
      <c r="AU157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57" s="159"/>
      <c r="AW157" s="159"/>
      <c r="AX157" s="160"/>
      <c r="AY157" s="158" t="str">
        <f>IF(VLOOKUP($AC157,'04'!$AC$8:$BH$275,23,FALSE)+VLOOKUP($AC157,'05'!$AC$8:$BP$273,31,FALSE)+VLOOKUP($AC157,'06'!$AC$8:$BH$274,23,FALSE)=0,"",VLOOKUP($AC157,'04'!$AC$8:$BH$275,23,FALSE)+VLOOKUP($AC157,'05'!$AC$8:$BP$273,31,FALSE)+VLOOKUP($AC157,'06'!$AC$8:$BH$274,23,FALSE))</f>
        <v/>
      </c>
      <c r="AZ157" s="159"/>
      <c r="BA157" s="159"/>
      <c r="BB157" s="160"/>
      <c r="BC157" s="158">
        <f>IF(VLOOKUP($AC157,'04'!$AC$8:$BH$275,27,FALSE)+VLOOKUP($AC157,'05'!$AC$8:$BP$273,35,FALSE)+VLOOKUP($AC157,'06'!$AC$8:$BH$274,27,FALSE)=0,"",VLOOKUP($AC157,'04'!$AC$8:$BH$275,27,FALSE)+VLOOKUP($AC157,'05'!$AC$8:$BP$273,35,FALSE)+VLOOKUP($AC157,'06'!$AC$8:$BH$274,27,FALSE))</f>
        <v>3719</v>
      </c>
      <c r="BD157" s="159"/>
      <c r="BE157" s="159"/>
      <c r="BF157" s="160"/>
      <c r="BG157" s="151">
        <f t="shared" si="116"/>
        <v>0.69932305377961634</v>
      </c>
      <c r="BH157" s="152"/>
    </row>
    <row r="158" spans="1:60" ht="20.100000000000001" customHeight="1">
      <c r="A158" s="91">
        <v>151</v>
      </c>
      <c r="B158" s="92"/>
      <c r="C158" s="193" t="s">
        <v>149</v>
      </c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5"/>
      <c r="AC158" s="156" t="s">
        <v>142</v>
      </c>
      <c r="AD158" s="157"/>
      <c r="AE158" s="98">
        <f>IF(VLOOKUP(AC158,'04'!$AC$8:$BH$275,3,FALSE)+VLOOKUP(AC158,'05'!$AC$8:$BP$273,3,FALSE)+VLOOKUP(AC158,'06'!$AC$8:$BH$274,3,FALSE)=0,"",VLOOKUP(AC158,'04'!$AC$8:$BH$275,3,FALSE)+VLOOKUP(AC158,'05'!$AC$8:$BP$273,3,FALSE)+VLOOKUP(AC158,'06'!$AC$8:$BH$274,3,FALSE))</f>
        <v>3682</v>
      </c>
      <c r="AF158" s="99"/>
      <c r="AG158" s="99"/>
      <c r="AH158" s="100"/>
      <c r="AI158" s="158">
        <f>IF(VLOOKUP(AC158,'04'!$AC$8:$BH$275,7,FALSE)+VLOOKUP(AC158,'05'!$AC$8:$BP$273,15,FALSE)+VLOOKUP(AC158,'06'!$AC$8:$BH$274,7,FALSE)=0,"",VLOOKUP(AC158,'04'!$AC$8:$BH$275,7,FALSE)+VLOOKUP(AC158,'05'!$AC$8:$BP$273,15,FALSE)+VLOOKUP(AC158,'06'!$AC$8:$BH$274,7,FALSE))</f>
        <v>6647</v>
      </c>
      <c r="AJ158" s="159"/>
      <c r="AK158" s="159"/>
      <c r="AL158" s="160"/>
      <c r="AM158" s="196" t="s">
        <v>703</v>
      </c>
      <c r="AN158" s="197"/>
      <c r="AO158" s="197"/>
      <c r="AP158" s="198"/>
      <c r="AQ158" s="196" t="s">
        <v>703</v>
      </c>
      <c r="AR158" s="197"/>
      <c r="AS158" s="197"/>
      <c r="AT158" s="198"/>
      <c r="AU158" s="196" t="s">
        <v>703</v>
      </c>
      <c r="AV158" s="197"/>
      <c r="AW158" s="197"/>
      <c r="AX158" s="198"/>
      <c r="AY158" s="196" t="s">
        <v>703</v>
      </c>
      <c r="AZ158" s="197"/>
      <c r="BA158" s="197"/>
      <c r="BB158" s="198"/>
      <c r="BC158" s="196" t="s">
        <v>703</v>
      </c>
      <c r="BD158" s="197"/>
      <c r="BE158" s="197"/>
      <c r="BF158" s="198"/>
      <c r="BG158" s="151" t="s">
        <v>703</v>
      </c>
      <c r="BH158" s="152"/>
    </row>
    <row r="159" spans="1:60" s="3" customFormat="1" ht="20.100000000000001" customHeight="1">
      <c r="A159" s="111">
        <v>152</v>
      </c>
      <c r="B159" s="112"/>
      <c r="C159" s="126" t="s">
        <v>481</v>
      </c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8"/>
      <c r="AC159" s="179" t="s">
        <v>59</v>
      </c>
      <c r="AD159" s="180"/>
      <c r="AE159" s="118">
        <f>SUM(AE147:AH158)</f>
        <v>11000</v>
      </c>
      <c r="AF159" s="119"/>
      <c r="AG159" s="119"/>
      <c r="AH159" s="120"/>
      <c r="AI159" s="118">
        <f t="shared" ref="AI159" si="123">SUM(AI147:AL158)</f>
        <v>14526</v>
      </c>
      <c r="AJ159" s="119"/>
      <c r="AK159" s="119"/>
      <c r="AL159" s="120"/>
      <c r="AM159" s="118">
        <f t="shared" ref="AM159" si="124">SUM(AM147:AP158)</f>
        <v>0</v>
      </c>
      <c r="AN159" s="119"/>
      <c r="AO159" s="119"/>
      <c r="AP159" s="120"/>
      <c r="AQ159" s="118">
        <f t="shared" ref="AQ159" si="125">SUM(AQ147:AT158)</f>
        <v>4777</v>
      </c>
      <c r="AR159" s="119"/>
      <c r="AS159" s="119"/>
      <c r="AT159" s="120"/>
      <c r="AU159" s="118">
        <f t="shared" ref="AU159" si="126">SUM(AU147:AX158)</f>
        <v>0</v>
      </c>
      <c r="AV159" s="119"/>
      <c r="AW159" s="119"/>
      <c r="AX159" s="120"/>
      <c r="AY159" s="118">
        <f t="shared" ref="AY159" si="127">SUM(AY147:BB158)</f>
        <v>0</v>
      </c>
      <c r="AZ159" s="119"/>
      <c r="BA159" s="119"/>
      <c r="BB159" s="120"/>
      <c r="BC159" s="118">
        <f t="shared" ref="BC159" si="128">SUM(BC147:BF158)</f>
        <v>4776</v>
      </c>
      <c r="BD159" s="119"/>
      <c r="BE159" s="119"/>
      <c r="BF159" s="120"/>
      <c r="BG159" s="121">
        <f t="shared" si="116"/>
        <v>0.32878975629905</v>
      </c>
      <c r="BH159" s="122"/>
    </row>
    <row r="160" spans="1:60" ht="20.100000000000001" customHeight="1">
      <c r="A160" s="91">
        <v>153</v>
      </c>
      <c r="B160" s="92"/>
      <c r="C160" s="199" t="s">
        <v>150</v>
      </c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1"/>
      <c r="AC160" s="156" t="s">
        <v>124</v>
      </c>
      <c r="AD160" s="157"/>
      <c r="AE160" s="98">
        <f>IF(VLOOKUP(AC160,'04'!$AC$8:$BH$275,3,FALSE)+VLOOKUP(AC160,'05'!$AC$8:$BP$273,3,FALSE)+VLOOKUP(AC160,'06'!$AC$8:$BH$274,3,FALSE)=0,"",VLOOKUP(AC160,'04'!$AC$8:$BH$275,3,FALSE)+VLOOKUP(AC160,'05'!$AC$8:$BP$273,3,FALSE)+VLOOKUP(AC160,'06'!$AC$8:$BH$274,3,FALSE))</f>
        <v>2562</v>
      </c>
      <c r="AF160" s="99"/>
      <c r="AG160" s="99"/>
      <c r="AH160" s="100"/>
      <c r="AI160" s="158">
        <f>IF(VLOOKUP(AC160,'04'!$AC$8:$BH$275,7,FALSE)+VLOOKUP(AC160,'05'!$AC$8:$BP$273,15,FALSE)+VLOOKUP(AC160,'06'!$AC$8:$BH$274,7,FALSE)=0,"",VLOOKUP(AC160,'04'!$AC$8:$BH$275,7,FALSE)+VLOOKUP(AC160,'05'!$AC$8:$BP$273,15,FALSE)+VLOOKUP(AC160,'06'!$AC$8:$BH$274,7,FALSE))</f>
        <v>2966</v>
      </c>
      <c r="AJ160" s="159"/>
      <c r="AK160" s="159"/>
      <c r="AL160" s="160"/>
      <c r="AM160" s="158" t="str">
        <f>IF(VLOOKUP($AC160,'04'!$AC$8:$BH$275,11,FALSE)+VLOOKUP($AC160,'05'!$AC$8:$BP$273,19,FALSE)+VLOOKUP($AC160,'06'!$AC$8:$BH$274,11,FALSE)=0,"",VLOOKUP($AC160,'04'!$AC$8:$BH$275,11,FALSE)+VLOOKUP($AC160,'05'!$AC$8:$BP$273,19,FALSE)+VLOOKUP($AC160,'06'!$AC$8:$BH$274,11,FALSE))</f>
        <v/>
      </c>
      <c r="AN160" s="159"/>
      <c r="AO160" s="159"/>
      <c r="AP160" s="160"/>
      <c r="AQ160" s="158">
        <f>IF(VLOOKUP($AC160,'04'!$AC$8:$BH$275,15,FALSE)+VLOOKUP($AC160,'05'!$AC$8:$BP$273,23,FALSE)+VLOOKUP($AC160,'06'!$AC$8:$BH$274,15,FALSE)=0,"",VLOOKUP($AC160,'04'!$AC$8:$BH$275,15,FALSE)+VLOOKUP($AC160,'05'!$AC$8:$BP$273,23,FALSE)+VLOOKUP($AC160,'06'!$AC$8:$BH$274,15,FALSE))</f>
        <v>604</v>
      </c>
      <c r="AR160" s="159"/>
      <c r="AS160" s="159"/>
      <c r="AT160" s="160"/>
      <c r="AU160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60" s="159"/>
      <c r="AW160" s="159"/>
      <c r="AX160" s="160"/>
      <c r="AY160" s="158" t="str">
        <f>IF(VLOOKUP($AC160,'04'!$AC$8:$BH$275,23,FALSE)+VLOOKUP($AC160,'05'!$AC$8:$BP$273,31,FALSE)+VLOOKUP($AC160,'06'!$AC$8:$BH$274,23,FALSE)=0,"",VLOOKUP($AC160,'04'!$AC$8:$BH$275,23,FALSE)+VLOOKUP($AC160,'05'!$AC$8:$BP$273,31,FALSE)+VLOOKUP($AC160,'06'!$AC$8:$BH$274,23,FALSE))</f>
        <v/>
      </c>
      <c r="AZ160" s="159"/>
      <c r="BA160" s="159"/>
      <c r="BB160" s="160"/>
      <c r="BC160" s="158">
        <f>IF(VLOOKUP($AC160,'04'!$AC$8:$BH$275,27,FALSE)+VLOOKUP($AC160,'05'!$AC$8:$BP$273,35,FALSE)+VLOOKUP($AC160,'06'!$AC$8:$BH$274,27,FALSE)=0,"",VLOOKUP($AC160,'04'!$AC$8:$BH$275,27,FALSE)+VLOOKUP($AC160,'05'!$AC$8:$BP$273,35,FALSE)+VLOOKUP($AC160,'06'!$AC$8:$BH$274,27,FALSE))</f>
        <v>604</v>
      </c>
      <c r="BD160" s="159"/>
      <c r="BE160" s="159"/>
      <c r="BF160" s="160"/>
      <c r="BG160" s="151">
        <f t="shared" si="116"/>
        <v>0.20364126770060686</v>
      </c>
      <c r="BH160" s="152"/>
    </row>
    <row r="161" spans="1:60" ht="20.100000000000001" customHeight="1">
      <c r="A161" s="91">
        <v>154</v>
      </c>
      <c r="B161" s="92"/>
      <c r="C161" s="199" t="s">
        <v>151</v>
      </c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1"/>
      <c r="AC161" s="156" t="s">
        <v>125</v>
      </c>
      <c r="AD161" s="157"/>
      <c r="AE161" s="98">
        <f>IF(VLOOKUP(AC161,'04'!$AC$8:$BH$275,3,FALSE)+VLOOKUP(AC161,'05'!$AC$8:$BP$273,3,FALSE)+VLOOKUP(AC161,'06'!$AC$8:$BH$274,3,FALSE)=0,"",VLOOKUP(AC161,'04'!$AC$8:$BH$275,3,FALSE)+VLOOKUP(AC161,'05'!$AC$8:$BP$273,3,FALSE)+VLOOKUP(AC161,'06'!$AC$8:$BH$274,3,FALSE))</f>
        <v>26545</v>
      </c>
      <c r="AF161" s="99"/>
      <c r="AG161" s="99"/>
      <c r="AH161" s="100"/>
      <c r="AI161" s="158">
        <f>IF(VLOOKUP(AC161,'04'!$AC$8:$BH$275,7,FALSE)+VLOOKUP(AC161,'05'!$AC$8:$BP$273,15,FALSE)+VLOOKUP(AC161,'06'!$AC$8:$BH$274,7,FALSE)=0,"",VLOOKUP(AC161,'04'!$AC$8:$BH$275,7,FALSE)+VLOOKUP(AC161,'05'!$AC$8:$BP$273,15,FALSE)+VLOOKUP(AC161,'06'!$AC$8:$BH$274,7,FALSE))</f>
        <v>26545</v>
      </c>
      <c r="AJ161" s="159"/>
      <c r="AK161" s="159"/>
      <c r="AL161" s="160"/>
      <c r="AM161" s="158" t="str">
        <f>IF(VLOOKUP($AC161,'04'!$AC$8:$BH$275,11,FALSE)+VLOOKUP($AC161,'05'!$AC$8:$BP$273,19,FALSE)+VLOOKUP($AC161,'06'!$AC$8:$BH$274,11,FALSE)=0,"",VLOOKUP($AC161,'04'!$AC$8:$BH$275,11,FALSE)+VLOOKUP($AC161,'05'!$AC$8:$BP$273,19,FALSE)+VLOOKUP($AC161,'06'!$AC$8:$BH$274,11,FALSE))</f>
        <v/>
      </c>
      <c r="AN161" s="159"/>
      <c r="AO161" s="159"/>
      <c r="AP161" s="160"/>
      <c r="AQ161" s="158">
        <f>IF(VLOOKUP($AC161,'04'!$AC$8:$BH$275,15,FALSE)+VLOOKUP($AC161,'05'!$AC$8:$BP$273,23,FALSE)+VLOOKUP($AC161,'06'!$AC$8:$BH$274,15,FALSE)=0,"",VLOOKUP($AC161,'04'!$AC$8:$BH$275,15,FALSE)+VLOOKUP($AC161,'05'!$AC$8:$BP$273,23,FALSE)+VLOOKUP($AC161,'06'!$AC$8:$BH$274,15,FALSE))</f>
        <v>1778</v>
      </c>
      <c r="AR161" s="159"/>
      <c r="AS161" s="159"/>
      <c r="AT161" s="160"/>
      <c r="AU161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61" s="159"/>
      <c r="AW161" s="159"/>
      <c r="AX161" s="160"/>
      <c r="AY161" s="158" t="str">
        <f>IF(VLOOKUP($AC161,'04'!$AC$8:$BH$275,23,FALSE)+VLOOKUP($AC161,'05'!$AC$8:$BP$273,31,FALSE)+VLOOKUP($AC161,'06'!$AC$8:$BH$274,23,FALSE)=0,"",VLOOKUP($AC161,'04'!$AC$8:$BH$275,23,FALSE)+VLOOKUP($AC161,'05'!$AC$8:$BP$273,31,FALSE)+VLOOKUP($AC161,'06'!$AC$8:$BH$274,23,FALSE))</f>
        <v/>
      </c>
      <c r="AZ161" s="159"/>
      <c r="BA161" s="159"/>
      <c r="BB161" s="160"/>
      <c r="BC161" s="158">
        <f>IF(VLOOKUP($AC161,'04'!$AC$8:$BH$275,27,FALSE)+VLOOKUP($AC161,'05'!$AC$8:$BP$273,35,FALSE)+VLOOKUP($AC161,'06'!$AC$8:$BH$274,27,FALSE)=0,"",VLOOKUP($AC161,'04'!$AC$8:$BH$275,27,FALSE)+VLOOKUP($AC161,'05'!$AC$8:$BP$273,35,FALSE)+VLOOKUP($AC161,'06'!$AC$8:$BH$274,27,FALSE))</f>
        <v>1766</v>
      </c>
      <c r="BD161" s="159"/>
      <c r="BE161" s="159"/>
      <c r="BF161" s="160"/>
      <c r="BG161" s="151">
        <f t="shared" si="116"/>
        <v>6.6528536447541906E-2</v>
      </c>
      <c r="BH161" s="152"/>
    </row>
    <row r="162" spans="1:60" ht="20.100000000000001" customHeight="1">
      <c r="A162" s="91">
        <v>155</v>
      </c>
      <c r="B162" s="92"/>
      <c r="C162" s="199" t="s">
        <v>152</v>
      </c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1"/>
      <c r="AC162" s="156" t="s">
        <v>126</v>
      </c>
      <c r="AD162" s="157"/>
      <c r="AE162" s="98">
        <f>IF(VLOOKUP(AC162,'04'!$AC$8:$BH$275,3,FALSE)+VLOOKUP(AC162,'05'!$AC$8:$BP$273,3,FALSE)+VLOOKUP(AC162,'06'!$AC$8:$BH$274,3,FALSE)=0,"",VLOOKUP(AC162,'04'!$AC$8:$BH$275,3,FALSE)+VLOOKUP(AC162,'05'!$AC$8:$BP$273,3,FALSE)+VLOOKUP(AC162,'06'!$AC$8:$BH$274,3,FALSE))</f>
        <v>1243</v>
      </c>
      <c r="AF162" s="99"/>
      <c r="AG162" s="99"/>
      <c r="AH162" s="100"/>
      <c r="AI162" s="158">
        <f>IF(VLOOKUP(AC162,'04'!$AC$8:$BH$275,7,FALSE)+VLOOKUP(AC162,'05'!$AC$8:$BP$273,15,FALSE)+VLOOKUP(AC162,'06'!$AC$8:$BH$274,7,FALSE)=0,"",VLOOKUP(AC162,'04'!$AC$8:$BH$275,7,FALSE)+VLOOKUP(AC162,'05'!$AC$8:$BP$273,15,FALSE)+VLOOKUP(AC162,'06'!$AC$8:$BH$274,7,FALSE))</f>
        <v>1243</v>
      </c>
      <c r="AJ162" s="159"/>
      <c r="AK162" s="159"/>
      <c r="AL162" s="160"/>
      <c r="AM162" s="158">
        <f>IF(VLOOKUP($AC162,'04'!$AC$8:$BH$275,11,FALSE)+VLOOKUP($AC162,'05'!$AC$8:$BP$273,19,FALSE)+VLOOKUP($AC162,'06'!$AC$8:$BH$274,11,FALSE)=0,"",VLOOKUP($AC162,'04'!$AC$8:$BH$275,11,FALSE)+VLOOKUP($AC162,'05'!$AC$8:$BP$273,19,FALSE)+VLOOKUP($AC162,'06'!$AC$8:$BH$274,11,FALSE))</f>
        <v>26</v>
      </c>
      <c r="AN162" s="159"/>
      <c r="AO162" s="159"/>
      <c r="AP162" s="160"/>
      <c r="AQ162" s="158">
        <f>IF(VLOOKUP($AC162,'04'!$AC$8:$BH$275,15,FALSE)+VLOOKUP($AC162,'05'!$AC$8:$BP$273,23,FALSE)+VLOOKUP($AC162,'06'!$AC$8:$BH$274,15,FALSE)=0,"",VLOOKUP($AC162,'04'!$AC$8:$BH$275,15,FALSE)+VLOOKUP($AC162,'05'!$AC$8:$BP$273,23,FALSE)+VLOOKUP($AC162,'06'!$AC$8:$BH$274,15,FALSE))</f>
        <v>437</v>
      </c>
      <c r="AR162" s="159"/>
      <c r="AS162" s="159"/>
      <c r="AT162" s="160"/>
      <c r="AU162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62" s="159"/>
      <c r="AW162" s="159"/>
      <c r="AX162" s="160"/>
      <c r="AY162" s="158" t="str">
        <f>IF(VLOOKUP($AC162,'04'!$AC$8:$BH$275,23,FALSE)+VLOOKUP($AC162,'05'!$AC$8:$BP$273,31,FALSE)+VLOOKUP($AC162,'06'!$AC$8:$BH$274,23,FALSE)=0,"",VLOOKUP($AC162,'04'!$AC$8:$BH$275,23,FALSE)+VLOOKUP($AC162,'05'!$AC$8:$BP$273,31,FALSE)+VLOOKUP($AC162,'06'!$AC$8:$BH$274,23,FALSE))</f>
        <v/>
      </c>
      <c r="AZ162" s="159"/>
      <c r="BA162" s="159"/>
      <c r="BB162" s="160"/>
      <c r="BC162" s="158">
        <f>IF(VLOOKUP($AC162,'04'!$AC$8:$BH$275,27,FALSE)+VLOOKUP($AC162,'05'!$AC$8:$BP$273,35,FALSE)+VLOOKUP($AC162,'06'!$AC$8:$BH$274,27,FALSE)=0,"",VLOOKUP($AC162,'04'!$AC$8:$BH$275,27,FALSE)+VLOOKUP($AC162,'05'!$AC$8:$BP$273,35,FALSE)+VLOOKUP($AC162,'06'!$AC$8:$BH$274,27,FALSE))</f>
        <v>437</v>
      </c>
      <c r="BD162" s="159"/>
      <c r="BE162" s="159"/>
      <c r="BF162" s="160"/>
      <c r="BG162" s="151">
        <f t="shared" si="116"/>
        <v>0.35156878519710377</v>
      </c>
      <c r="BH162" s="152"/>
    </row>
    <row r="163" spans="1:60" ht="20.100000000000001" customHeight="1">
      <c r="A163" s="91">
        <v>156</v>
      </c>
      <c r="B163" s="92"/>
      <c r="C163" s="199" t="s">
        <v>153</v>
      </c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1"/>
      <c r="AC163" s="156" t="s">
        <v>127</v>
      </c>
      <c r="AD163" s="157"/>
      <c r="AE163" s="98">
        <f>IF(VLOOKUP(AC163,'04'!$AC$8:$BH$275,3,FALSE)+VLOOKUP(AC163,'05'!$AC$8:$BP$273,3,FALSE)+VLOOKUP(AC163,'06'!$AC$8:$BH$274,3,FALSE)=0,"",VLOOKUP(AC163,'04'!$AC$8:$BH$275,3,FALSE)+VLOOKUP(AC163,'05'!$AC$8:$BP$273,3,FALSE)+VLOOKUP(AC163,'06'!$AC$8:$BH$274,3,FALSE))</f>
        <v>1126</v>
      </c>
      <c r="AF163" s="99"/>
      <c r="AG163" s="99"/>
      <c r="AH163" s="100"/>
      <c r="AI163" s="158">
        <f>IF(VLOOKUP(AC163,'04'!$AC$8:$BH$275,7,FALSE)+VLOOKUP(AC163,'05'!$AC$8:$BP$273,15,FALSE)+VLOOKUP(AC163,'06'!$AC$8:$BH$274,7,FALSE)=0,"",VLOOKUP(AC163,'04'!$AC$8:$BH$275,7,FALSE)+VLOOKUP(AC163,'05'!$AC$8:$BP$273,15,FALSE)+VLOOKUP(AC163,'06'!$AC$8:$BH$274,7,FALSE))</f>
        <v>1126</v>
      </c>
      <c r="AJ163" s="159"/>
      <c r="AK163" s="159"/>
      <c r="AL163" s="160"/>
      <c r="AM163" s="158">
        <f>IF(VLOOKUP($AC163,'04'!$AC$8:$BH$275,11,FALSE)+VLOOKUP($AC163,'05'!$AC$8:$BP$273,19,FALSE)+VLOOKUP($AC163,'06'!$AC$8:$BH$274,11,FALSE)=0,"",VLOOKUP($AC163,'04'!$AC$8:$BH$275,11,FALSE)+VLOOKUP($AC163,'05'!$AC$8:$BP$273,19,FALSE)+VLOOKUP($AC163,'06'!$AC$8:$BH$274,11,FALSE))</f>
        <v>100</v>
      </c>
      <c r="AN163" s="159"/>
      <c r="AO163" s="159"/>
      <c r="AP163" s="160"/>
      <c r="AQ163" s="158">
        <f>IF(VLOOKUP($AC163,'04'!$AC$8:$BH$275,15,FALSE)+VLOOKUP($AC163,'05'!$AC$8:$BP$273,23,FALSE)+VLOOKUP($AC163,'06'!$AC$8:$BH$274,15,FALSE)=0,"",VLOOKUP($AC163,'04'!$AC$8:$BH$275,15,FALSE)+VLOOKUP($AC163,'05'!$AC$8:$BP$273,23,FALSE)+VLOOKUP($AC163,'06'!$AC$8:$BH$274,15,FALSE))</f>
        <v>244</v>
      </c>
      <c r="AR163" s="159"/>
      <c r="AS163" s="159"/>
      <c r="AT163" s="160"/>
      <c r="AU163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63" s="159"/>
      <c r="AW163" s="159"/>
      <c r="AX163" s="160"/>
      <c r="AY163" s="158" t="str">
        <f>IF(VLOOKUP($AC163,'04'!$AC$8:$BH$275,23,FALSE)+VLOOKUP($AC163,'05'!$AC$8:$BP$273,31,FALSE)+VLOOKUP($AC163,'06'!$AC$8:$BH$274,23,FALSE)=0,"",VLOOKUP($AC163,'04'!$AC$8:$BH$275,23,FALSE)+VLOOKUP($AC163,'05'!$AC$8:$BP$273,31,FALSE)+VLOOKUP($AC163,'06'!$AC$8:$BH$274,23,FALSE))</f>
        <v/>
      </c>
      <c r="AZ163" s="159"/>
      <c r="BA163" s="159"/>
      <c r="BB163" s="160"/>
      <c r="BC163" s="158">
        <f>IF(VLOOKUP($AC163,'04'!$AC$8:$BH$275,27,FALSE)+VLOOKUP($AC163,'05'!$AC$8:$BP$273,35,FALSE)+VLOOKUP($AC163,'06'!$AC$8:$BH$274,27,FALSE)=0,"",VLOOKUP($AC163,'04'!$AC$8:$BH$275,27,FALSE)+VLOOKUP($AC163,'05'!$AC$8:$BP$273,35,FALSE)+VLOOKUP($AC163,'06'!$AC$8:$BH$274,27,FALSE))</f>
        <v>244</v>
      </c>
      <c r="BD163" s="159"/>
      <c r="BE163" s="159"/>
      <c r="BF163" s="160"/>
      <c r="BG163" s="151">
        <f t="shared" si="116"/>
        <v>0.21669626998223801</v>
      </c>
      <c r="BH163" s="152"/>
    </row>
    <row r="164" spans="1:60" ht="20.100000000000001" customHeight="1">
      <c r="A164" s="91">
        <v>157</v>
      </c>
      <c r="B164" s="92"/>
      <c r="C164" s="181" t="s">
        <v>154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3"/>
      <c r="AC164" s="156" t="s">
        <v>128</v>
      </c>
      <c r="AD164" s="157"/>
      <c r="AE164" s="98" t="str">
        <f>IF(VLOOKUP(AC164,'04'!$AC$8:$BH$275,3,FALSE)+VLOOKUP(AC164,'05'!$AC$8:$BP$273,3,FALSE)+VLOOKUP(AC164,'06'!$AC$8:$BH$274,3,FALSE)=0,"",VLOOKUP(AC164,'04'!$AC$8:$BH$275,3,FALSE)+VLOOKUP(AC164,'05'!$AC$8:$BP$273,3,FALSE)+VLOOKUP(AC164,'06'!$AC$8:$BH$274,3,FALSE))</f>
        <v/>
      </c>
      <c r="AF164" s="99"/>
      <c r="AG164" s="99"/>
      <c r="AH164" s="100"/>
      <c r="AI164" s="158" t="str">
        <f>IF(VLOOKUP(AC164,'04'!$AC$8:$BH$275,7,FALSE)+VLOOKUP(AC164,'05'!$AC$8:$BP$273,15,FALSE)+VLOOKUP(AC164,'06'!$AC$8:$BH$274,7,FALSE)=0,"",VLOOKUP(AC164,'04'!$AC$8:$BH$275,7,FALSE)+VLOOKUP(AC164,'05'!$AC$8:$BP$273,15,FALSE)+VLOOKUP(AC164,'06'!$AC$8:$BH$274,7,FALSE))</f>
        <v/>
      </c>
      <c r="AJ164" s="159"/>
      <c r="AK164" s="159"/>
      <c r="AL164" s="160"/>
      <c r="AM164" s="158" t="str">
        <f>IF(VLOOKUP($AC164,'04'!$AC$8:$BH$275,11,FALSE)+VLOOKUP($AC164,'05'!$AC$8:$BP$273,19,FALSE)+VLOOKUP($AC164,'06'!$AC$8:$BH$274,11,FALSE)=0,"",VLOOKUP($AC164,'04'!$AC$8:$BH$275,11,FALSE)+VLOOKUP($AC164,'05'!$AC$8:$BP$273,19,FALSE)+VLOOKUP($AC164,'06'!$AC$8:$BH$274,11,FALSE))</f>
        <v/>
      </c>
      <c r="AN164" s="159"/>
      <c r="AO164" s="159"/>
      <c r="AP164" s="160"/>
      <c r="AQ164" s="158" t="str">
        <f>IF(VLOOKUP($AC164,'04'!$AC$8:$BH$275,15,FALSE)+VLOOKUP($AC164,'05'!$AC$8:$BP$273,23,FALSE)+VLOOKUP($AC164,'06'!$AC$8:$BH$274,15,FALSE)=0,"",VLOOKUP($AC164,'04'!$AC$8:$BH$275,15,FALSE)+VLOOKUP($AC164,'05'!$AC$8:$BP$273,23,FALSE)+VLOOKUP($AC164,'06'!$AC$8:$BH$274,15,FALSE))</f>
        <v/>
      </c>
      <c r="AR164" s="159"/>
      <c r="AS164" s="159"/>
      <c r="AT164" s="160"/>
      <c r="AU164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64" s="159"/>
      <c r="AW164" s="159"/>
      <c r="AX164" s="160"/>
      <c r="AY164" s="158" t="str">
        <f>IF(VLOOKUP($AC164,'04'!$AC$8:$BH$275,23,FALSE)+VLOOKUP($AC164,'05'!$AC$8:$BP$273,31,FALSE)+VLOOKUP($AC164,'06'!$AC$8:$BH$274,23,FALSE)=0,"",VLOOKUP($AC164,'04'!$AC$8:$BH$275,23,FALSE)+VLOOKUP($AC164,'05'!$AC$8:$BP$273,31,FALSE)+VLOOKUP($AC164,'06'!$AC$8:$BH$274,23,FALSE))</f>
        <v/>
      </c>
      <c r="AZ164" s="159"/>
      <c r="BA164" s="159"/>
      <c r="BB164" s="160"/>
      <c r="BC164" s="158" t="str">
        <f>IF(VLOOKUP($AC164,'04'!$AC$8:$BH$275,27,FALSE)+VLOOKUP($AC164,'05'!$AC$8:$BP$273,35,FALSE)+VLOOKUP($AC164,'06'!$AC$8:$BH$274,27,FALSE)=0,"",VLOOKUP($AC164,'04'!$AC$8:$BH$275,27,FALSE)+VLOOKUP($AC164,'05'!$AC$8:$BP$273,35,FALSE)+VLOOKUP($AC164,'06'!$AC$8:$BH$274,27,FALSE))</f>
        <v/>
      </c>
      <c r="BD164" s="159"/>
      <c r="BE164" s="159"/>
      <c r="BF164" s="160"/>
      <c r="BG164" s="151" t="str">
        <f t="shared" si="116"/>
        <v>n.é.</v>
      </c>
      <c r="BH164" s="152"/>
    </row>
    <row r="165" spans="1:60" ht="20.100000000000001" customHeight="1">
      <c r="A165" s="91">
        <v>158</v>
      </c>
      <c r="B165" s="92"/>
      <c r="C165" s="181" t="s">
        <v>155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3"/>
      <c r="AC165" s="156" t="s">
        <v>129</v>
      </c>
      <c r="AD165" s="157"/>
      <c r="AE165" s="98" t="str">
        <f>IF(VLOOKUP(AC165,'04'!$AC$8:$BH$275,3,FALSE)+VLOOKUP(AC165,'05'!$AC$8:$BP$273,3,FALSE)+VLOOKUP(AC165,'06'!$AC$8:$BH$274,3,FALSE)=0,"",VLOOKUP(AC165,'04'!$AC$8:$BH$275,3,FALSE)+VLOOKUP(AC165,'05'!$AC$8:$BP$273,3,FALSE)+VLOOKUP(AC165,'06'!$AC$8:$BH$274,3,FALSE))</f>
        <v/>
      </c>
      <c r="AF165" s="99"/>
      <c r="AG165" s="99"/>
      <c r="AH165" s="100"/>
      <c r="AI165" s="158" t="str">
        <f>IF(VLOOKUP(AC165,'04'!$AC$8:$BH$275,7,FALSE)+VLOOKUP(AC165,'05'!$AC$8:$BP$273,15,FALSE)+VLOOKUP(AC165,'06'!$AC$8:$BH$274,7,FALSE)=0,"",VLOOKUP(AC165,'04'!$AC$8:$BH$275,7,FALSE)+VLOOKUP(AC165,'05'!$AC$8:$BP$273,15,FALSE)+VLOOKUP(AC165,'06'!$AC$8:$BH$274,7,FALSE))</f>
        <v/>
      </c>
      <c r="AJ165" s="159"/>
      <c r="AK165" s="159"/>
      <c r="AL165" s="160"/>
      <c r="AM165" s="158" t="str">
        <f>IF(VLOOKUP($AC165,'04'!$AC$8:$BH$275,11,FALSE)+VLOOKUP($AC165,'05'!$AC$8:$BP$273,19,FALSE)+VLOOKUP($AC165,'06'!$AC$8:$BH$274,11,FALSE)=0,"",VLOOKUP($AC165,'04'!$AC$8:$BH$275,11,FALSE)+VLOOKUP($AC165,'05'!$AC$8:$BP$273,19,FALSE)+VLOOKUP($AC165,'06'!$AC$8:$BH$274,11,FALSE))</f>
        <v/>
      </c>
      <c r="AN165" s="159"/>
      <c r="AO165" s="159"/>
      <c r="AP165" s="160"/>
      <c r="AQ165" s="158" t="str">
        <f>IF(VLOOKUP($AC165,'04'!$AC$8:$BH$275,15,FALSE)+VLOOKUP($AC165,'05'!$AC$8:$BP$273,23,FALSE)+VLOOKUP($AC165,'06'!$AC$8:$BH$274,15,FALSE)=0,"",VLOOKUP($AC165,'04'!$AC$8:$BH$275,15,FALSE)+VLOOKUP($AC165,'05'!$AC$8:$BP$273,23,FALSE)+VLOOKUP($AC165,'06'!$AC$8:$BH$274,15,FALSE))</f>
        <v/>
      </c>
      <c r="AR165" s="159"/>
      <c r="AS165" s="159"/>
      <c r="AT165" s="160"/>
      <c r="AU165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65" s="159"/>
      <c r="AW165" s="159"/>
      <c r="AX165" s="160"/>
      <c r="AY165" s="158" t="str">
        <f>IF(VLOOKUP($AC165,'04'!$AC$8:$BH$275,23,FALSE)+VLOOKUP($AC165,'05'!$AC$8:$BP$273,31,FALSE)+VLOOKUP($AC165,'06'!$AC$8:$BH$274,23,FALSE)=0,"",VLOOKUP($AC165,'04'!$AC$8:$BH$275,23,FALSE)+VLOOKUP($AC165,'05'!$AC$8:$BP$273,31,FALSE)+VLOOKUP($AC165,'06'!$AC$8:$BH$274,23,FALSE))</f>
        <v/>
      </c>
      <c r="AZ165" s="159"/>
      <c r="BA165" s="159"/>
      <c r="BB165" s="160"/>
      <c r="BC165" s="158" t="str">
        <f>IF(VLOOKUP($AC165,'04'!$AC$8:$BH$275,27,FALSE)+VLOOKUP($AC165,'05'!$AC$8:$BP$273,35,FALSE)+VLOOKUP($AC165,'06'!$AC$8:$BH$274,27,FALSE)=0,"",VLOOKUP($AC165,'04'!$AC$8:$BH$275,27,FALSE)+VLOOKUP($AC165,'05'!$AC$8:$BP$273,35,FALSE)+VLOOKUP($AC165,'06'!$AC$8:$BH$274,27,FALSE))</f>
        <v/>
      </c>
      <c r="BD165" s="159"/>
      <c r="BE165" s="159"/>
      <c r="BF165" s="160"/>
      <c r="BG165" s="151" t="str">
        <f t="shared" si="116"/>
        <v>n.é.</v>
      </c>
      <c r="BH165" s="152"/>
    </row>
    <row r="166" spans="1:60" ht="20.100000000000001" customHeight="1">
      <c r="A166" s="91">
        <v>159</v>
      </c>
      <c r="B166" s="92"/>
      <c r="C166" s="181" t="s">
        <v>156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3"/>
      <c r="AC166" s="156" t="s">
        <v>130</v>
      </c>
      <c r="AD166" s="157"/>
      <c r="AE166" s="98">
        <f>IF(VLOOKUP(AC166,'04'!$AC$8:$BH$275,3,FALSE)+VLOOKUP(AC166,'05'!$AC$8:$BP$273,3,FALSE)+VLOOKUP(AC166,'06'!$AC$8:$BH$274,3,FALSE)=0,"",VLOOKUP(AC166,'04'!$AC$8:$BH$275,3,FALSE)+VLOOKUP(AC166,'05'!$AC$8:$BP$273,3,FALSE)+VLOOKUP(AC166,'06'!$AC$8:$BH$274,3,FALSE))</f>
        <v>8499</v>
      </c>
      <c r="AF166" s="99"/>
      <c r="AG166" s="99"/>
      <c r="AH166" s="100"/>
      <c r="AI166" s="158">
        <f>IF(VLOOKUP(AC166,'04'!$AC$8:$BH$275,7,FALSE)+VLOOKUP(AC166,'05'!$AC$8:$BP$273,15,FALSE)+VLOOKUP(AC166,'06'!$AC$8:$BH$274,7,FALSE)=0,"",VLOOKUP(AC166,'04'!$AC$8:$BH$275,7,FALSE)+VLOOKUP(AC166,'05'!$AC$8:$BP$273,15,FALSE)+VLOOKUP(AC166,'06'!$AC$8:$BH$274,7,FALSE))</f>
        <v>8499</v>
      </c>
      <c r="AJ166" s="159"/>
      <c r="AK166" s="159"/>
      <c r="AL166" s="160"/>
      <c r="AM166" s="158">
        <f>IF(VLOOKUP($AC166,'04'!$AC$8:$BH$275,11,FALSE)+VLOOKUP($AC166,'05'!$AC$8:$BP$273,19,FALSE)+VLOOKUP($AC166,'06'!$AC$8:$BH$274,11,FALSE)=0,"",VLOOKUP($AC166,'04'!$AC$8:$BH$275,11,FALSE)+VLOOKUP($AC166,'05'!$AC$8:$BP$273,19,FALSE)+VLOOKUP($AC166,'06'!$AC$8:$BH$274,11,FALSE))</f>
        <v>60</v>
      </c>
      <c r="AN166" s="159"/>
      <c r="AO166" s="159"/>
      <c r="AP166" s="160"/>
      <c r="AQ166" s="158">
        <f>IF(VLOOKUP($AC166,'04'!$AC$8:$BH$275,15,FALSE)+VLOOKUP($AC166,'05'!$AC$8:$BP$273,23,FALSE)+VLOOKUP($AC166,'06'!$AC$8:$BH$274,15,FALSE)=0,"",VLOOKUP($AC166,'04'!$AC$8:$BH$275,15,FALSE)+VLOOKUP($AC166,'05'!$AC$8:$BP$273,23,FALSE)+VLOOKUP($AC166,'06'!$AC$8:$BH$274,15,FALSE))</f>
        <v>429</v>
      </c>
      <c r="AR166" s="159"/>
      <c r="AS166" s="159"/>
      <c r="AT166" s="160"/>
      <c r="AU166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66" s="159"/>
      <c r="AW166" s="159"/>
      <c r="AX166" s="160"/>
      <c r="AY166" s="158" t="str">
        <f>IF(VLOOKUP($AC166,'04'!$AC$8:$BH$275,23,FALSE)+VLOOKUP($AC166,'05'!$AC$8:$BP$273,31,FALSE)+VLOOKUP($AC166,'06'!$AC$8:$BH$274,23,FALSE)=0,"",VLOOKUP($AC166,'04'!$AC$8:$BH$275,23,FALSE)+VLOOKUP($AC166,'05'!$AC$8:$BP$273,31,FALSE)+VLOOKUP($AC166,'06'!$AC$8:$BH$274,23,FALSE))</f>
        <v/>
      </c>
      <c r="AZ166" s="159"/>
      <c r="BA166" s="159"/>
      <c r="BB166" s="160"/>
      <c r="BC166" s="158">
        <f>IF(VLOOKUP($AC166,'04'!$AC$8:$BH$275,27,FALSE)+VLOOKUP($AC166,'05'!$AC$8:$BP$273,35,FALSE)+VLOOKUP($AC166,'06'!$AC$8:$BH$274,27,FALSE)=0,"",VLOOKUP($AC166,'04'!$AC$8:$BH$275,27,FALSE)+VLOOKUP($AC166,'05'!$AC$8:$BP$273,35,FALSE)+VLOOKUP($AC166,'06'!$AC$8:$BH$274,27,FALSE))</f>
        <v>425</v>
      </c>
      <c r="BD166" s="159"/>
      <c r="BE166" s="159"/>
      <c r="BF166" s="160"/>
      <c r="BG166" s="151">
        <f t="shared" si="116"/>
        <v>5.0005883045064127E-2</v>
      </c>
      <c r="BH166" s="152"/>
    </row>
    <row r="167" spans="1:60" s="3" customFormat="1" ht="20.100000000000001" customHeight="1">
      <c r="A167" s="111">
        <v>160</v>
      </c>
      <c r="B167" s="112"/>
      <c r="C167" s="202" t="s">
        <v>482</v>
      </c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4"/>
      <c r="AC167" s="179" t="s">
        <v>60</v>
      </c>
      <c r="AD167" s="180"/>
      <c r="AE167" s="118">
        <f>SUM(AE160:AH166)</f>
        <v>39975</v>
      </c>
      <c r="AF167" s="119"/>
      <c r="AG167" s="119"/>
      <c r="AH167" s="120"/>
      <c r="AI167" s="118">
        <f t="shared" ref="AI167" si="129">SUM(AI160:AL166)</f>
        <v>40379</v>
      </c>
      <c r="AJ167" s="119"/>
      <c r="AK167" s="119"/>
      <c r="AL167" s="120"/>
      <c r="AM167" s="118">
        <f t="shared" ref="AM167" si="130">SUM(AM160:AP166)</f>
        <v>186</v>
      </c>
      <c r="AN167" s="119"/>
      <c r="AO167" s="119"/>
      <c r="AP167" s="120"/>
      <c r="AQ167" s="118">
        <f t="shared" ref="AQ167" si="131">SUM(AQ160:AT166)</f>
        <v>3492</v>
      </c>
      <c r="AR167" s="119"/>
      <c r="AS167" s="119"/>
      <c r="AT167" s="120"/>
      <c r="AU167" s="118">
        <f t="shared" ref="AU167" si="132">SUM(AU160:AX166)</f>
        <v>0</v>
      </c>
      <c r="AV167" s="119"/>
      <c r="AW167" s="119"/>
      <c r="AX167" s="120"/>
      <c r="AY167" s="118">
        <f t="shared" ref="AY167" si="133">SUM(AY160:BB166)</f>
        <v>0</v>
      </c>
      <c r="AZ167" s="119"/>
      <c r="BA167" s="119"/>
      <c r="BB167" s="120"/>
      <c r="BC167" s="118">
        <f t="shared" ref="BC167" si="134">SUM(BC160:BF166)</f>
        <v>3476</v>
      </c>
      <c r="BD167" s="119"/>
      <c r="BE167" s="119"/>
      <c r="BF167" s="120"/>
      <c r="BG167" s="121">
        <f t="shared" si="116"/>
        <v>8.6084350776393675E-2</v>
      </c>
      <c r="BH167" s="122"/>
    </row>
    <row r="168" spans="1:60" ht="20.100000000000001" customHeight="1">
      <c r="A168" s="91">
        <v>161</v>
      </c>
      <c r="B168" s="92"/>
      <c r="C168" s="123" t="s">
        <v>169</v>
      </c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5"/>
      <c r="AC168" s="156" t="s">
        <v>157</v>
      </c>
      <c r="AD168" s="157"/>
      <c r="AE168" s="98">
        <f>IF(VLOOKUP(AC168,'04'!$AC$8:$BH$275,3,FALSE)+VLOOKUP(AC168,'05'!$AC$8:$BP$273,3,FALSE)+VLOOKUP(AC168,'06'!$AC$8:$BH$274,3,FALSE)=0,"",VLOOKUP(AC168,'04'!$AC$8:$BH$275,3,FALSE)+VLOOKUP(AC168,'05'!$AC$8:$BP$273,3,FALSE)+VLOOKUP(AC168,'06'!$AC$8:$BH$274,3,FALSE))</f>
        <v>16743</v>
      </c>
      <c r="AF168" s="99"/>
      <c r="AG168" s="99"/>
      <c r="AH168" s="100"/>
      <c r="AI168" s="158">
        <f>IF(VLOOKUP(AC168,'04'!$AC$8:$BH$275,7,FALSE)+VLOOKUP(AC168,'05'!$AC$8:$BP$273,15,FALSE)+VLOOKUP(AC168,'06'!$AC$8:$BH$274,7,FALSE)=0,"",VLOOKUP(AC168,'04'!$AC$8:$BH$275,7,FALSE)+VLOOKUP(AC168,'05'!$AC$8:$BP$273,15,FALSE)+VLOOKUP(AC168,'06'!$AC$8:$BH$274,7,FALSE))</f>
        <v>16743</v>
      </c>
      <c r="AJ168" s="159"/>
      <c r="AK168" s="159"/>
      <c r="AL168" s="160"/>
      <c r="AM168" s="158" t="str">
        <f>IF(VLOOKUP($AC168,'04'!$AC$8:$BH$275,11,FALSE)+VLOOKUP($AC168,'05'!$AC$8:$BP$273,19,FALSE)+VLOOKUP($AC168,'06'!$AC$8:$BH$274,11,FALSE)=0,"",VLOOKUP($AC168,'04'!$AC$8:$BH$275,11,FALSE)+VLOOKUP($AC168,'05'!$AC$8:$BP$273,19,FALSE)+VLOOKUP($AC168,'06'!$AC$8:$BH$274,11,FALSE))</f>
        <v/>
      </c>
      <c r="AN168" s="159"/>
      <c r="AO168" s="159"/>
      <c r="AP168" s="160"/>
      <c r="AQ168" s="158">
        <f>IF(VLOOKUP($AC168,'04'!$AC$8:$BH$275,15,FALSE)+VLOOKUP($AC168,'05'!$AC$8:$BP$273,23,FALSE)+VLOOKUP($AC168,'06'!$AC$8:$BH$274,15,FALSE)=0,"",VLOOKUP($AC168,'04'!$AC$8:$BH$275,15,FALSE)+VLOOKUP($AC168,'05'!$AC$8:$BP$273,23,FALSE)+VLOOKUP($AC168,'06'!$AC$8:$BH$274,15,FALSE))</f>
        <v>9841</v>
      </c>
      <c r="AR168" s="159"/>
      <c r="AS168" s="159"/>
      <c r="AT168" s="160"/>
      <c r="AU168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68" s="159"/>
      <c r="AW168" s="159"/>
      <c r="AX168" s="160"/>
      <c r="AY168" s="158" t="str">
        <f>IF(VLOOKUP($AC168,'04'!$AC$8:$BH$275,23,FALSE)+VLOOKUP($AC168,'05'!$AC$8:$BP$273,31,FALSE)+VLOOKUP($AC168,'06'!$AC$8:$BH$274,23,FALSE)=0,"",VLOOKUP($AC168,'04'!$AC$8:$BH$275,23,FALSE)+VLOOKUP($AC168,'05'!$AC$8:$BP$273,31,FALSE)+VLOOKUP($AC168,'06'!$AC$8:$BH$274,23,FALSE))</f>
        <v/>
      </c>
      <c r="AZ168" s="159"/>
      <c r="BA168" s="159"/>
      <c r="BB168" s="160"/>
      <c r="BC168" s="158">
        <f>IF(VLOOKUP($AC168,'04'!$AC$8:$BH$275,27,FALSE)+VLOOKUP($AC168,'05'!$AC$8:$BP$273,35,FALSE)+VLOOKUP($AC168,'06'!$AC$8:$BH$274,27,FALSE)=0,"",VLOOKUP($AC168,'04'!$AC$8:$BH$275,27,FALSE)+VLOOKUP($AC168,'05'!$AC$8:$BP$273,35,FALSE)+VLOOKUP($AC168,'06'!$AC$8:$BH$274,27,FALSE))</f>
        <v>2575</v>
      </c>
      <c r="BD168" s="159"/>
      <c r="BE168" s="159"/>
      <c r="BF168" s="160"/>
      <c r="BG168" s="151">
        <f t="shared" si="116"/>
        <v>0.15379561607836112</v>
      </c>
      <c r="BH168" s="152"/>
    </row>
    <row r="169" spans="1:60" ht="20.100000000000001" customHeight="1">
      <c r="A169" s="91">
        <v>162</v>
      </c>
      <c r="B169" s="92"/>
      <c r="C169" s="123" t="s">
        <v>170</v>
      </c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5"/>
      <c r="AC169" s="156" t="s">
        <v>158</v>
      </c>
      <c r="AD169" s="157"/>
      <c r="AE169" s="98" t="str">
        <f>IF(VLOOKUP(AC169,'04'!$AC$8:$BH$275,3,FALSE)+VLOOKUP(AC169,'05'!$AC$8:$BP$273,3,FALSE)+VLOOKUP(AC169,'06'!$AC$8:$BH$274,3,FALSE)=0,"",VLOOKUP(AC169,'04'!$AC$8:$BH$275,3,FALSE)+VLOOKUP(AC169,'05'!$AC$8:$BP$273,3,FALSE)+VLOOKUP(AC169,'06'!$AC$8:$BH$274,3,FALSE))</f>
        <v/>
      </c>
      <c r="AF169" s="99"/>
      <c r="AG169" s="99"/>
      <c r="AH169" s="100"/>
      <c r="AI169" s="158" t="str">
        <f>IF(VLOOKUP(AC169,'04'!$AC$8:$BH$275,7,FALSE)+VLOOKUP(AC169,'05'!$AC$8:$BP$273,15,FALSE)+VLOOKUP(AC169,'06'!$AC$8:$BH$274,7,FALSE)=0,"",VLOOKUP(AC169,'04'!$AC$8:$BH$275,7,FALSE)+VLOOKUP(AC169,'05'!$AC$8:$BP$273,15,FALSE)+VLOOKUP(AC169,'06'!$AC$8:$BH$274,7,FALSE))</f>
        <v/>
      </c>
      <c r="AJ169" s="159"/>
      <c r="AK169" s="159"/>
      <c r="AL169" s="160"/>
      <c r="AM169" s="158" t="str">
        <f>IF(VLOOKUP($AC169,'04'!$AC$8:$BH$275,11,FALSE)+VLOOKUP($AC169,'05'!$AC$8:$BP$273,19,FALSE)+VLOOKUP($AC169,'06'!$AC$8:$BH$274,11,FALSE)=0,"",VLOOKUP($AC169,'04'!$AC$8:$BH$275,11,FALSE)+VLOOKUP($AC169,'05'!$AC$8:$BP$273,19,FALSE)+VLOOKUP($AC169,'06'!$AC$8:$BH$274,11,FALSE))</f>
        <v/>
      </c>
      <c r="AN169" s="159"/>
      <c r="AO169" s="159"/>
      <c r="AP169" s="160"/>
      <c r="AQ169" s="158" t="str">
        <f>IF(VLOOKUP($AC169,'04'!$AC$8:$BH$275,15,FALSE)+VLOOKUP($AC169,'05'!$AC$8:$BP$273,23,FALSE)+VLOOKUP($AC169,'06'!$AC$8:$BH$274,15,FALSE)=0,"",VLOOKUP($AC169,'04'!$AC$8:$BH$275,15,FALSE)+VLOOKUP($AC169,'05'!$AC$8:$BP$273,23,FALSE)+VLOOKUP($AC169,'06'!$AC$8:$BH$274,15,FALSE))</f>
        <v/>
      </c>
      <c r="AR169" s="159"/>
      <c r="AS169" s="159"/>
      <c r="AT169" s="160"/>
      <c r="AU169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69" s="159"/>
      <c r="AW169" s="159"/>
      <c r="AX169" s="160"/>
      <c r="AY169" s="158" t="str">
        <f>IF(VLOOKUP($AC169,'04'!$AC$8:$BH$275,23,FALSE)+VLOOKUP($AC169,'05'!$AC$8:$BP$273,31,FALSE)+VLOOKUP($AC169,'06'!$AC$8:$BH$274,23,FALSE)=0,"",VLOOKUP($AC169,'04'!$AC$8:$BH$275,23,FALSE)+VLOOKUP($AC169,'05'!$AC$8:$BP$273,31,FALSE)+VLOOKUP($AC169,'06'!$AC$8:$BH$274,23,FALSE))</f>
        <v/>
      </c>
      <c r="AZ169" s="159"/>
      <c r="BA169" s="159"/>
      <c r="BB169" s="160"/>
      <c r="BC169" s="158" t="str">
        <f>IF(VLOOKUP($AC169,'04'!$AC$8:$BH$275,27,FALSE)+VLOOKUP($AC169,'05'!$AC$8:$BP$273,35,FALSE)+VLOOKUP($AC169,'06'!$AC$8:$BH$274,27,FALSE)=0,"",VLOOKUP($AC169,'04'!$AC$8:$BH$275,27,FALSE)+VLOOKUP($AC169,'05'!$AC$8:$BP$273,35,FALSE)+VLOOKUP($AC169,'06'!$AC$8:$BH$274,27,FALSE))</f>
        <v/>
      </c>
      <c r="BD169" s="159"/>
      <c r="BE169" s="159"/>
      <c r="BF169" s="160"/>
      <c r="BG169" s="151" t="str">
        <f t="shared" si="116"/>
        <v>n.é.</v>
      </c>
      <c r="BH169" s="152"/>
    </row>
    <row r="170" spans="1:60" ht="20.100000000000001" customHeight="1">
      <c r="A170" s="91">
        <v>163</v>
      </c>
      <c r="B170" s="92"/>
      <c r="C170" s="123" t="s">
        <v>171</v>
      </c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5"/>
      <c r="AC170" s="156" t="s">
        <v>159</v>
      </c>
      <c r="AD170" s="157"/>
      <c r="AE170" s="98" t="str">
        <f>IF(VLOOKUP(AC170,'04'!$AC$8:$BH$275,3,FALSE)+VLOOKUP(AC170,'05'!$AC$8:$BP$273,3,FALSE)+VLOOKUP(AC170,'06'!$AC$8:$BH$274,3,FALSE)=0,"",VLOOKUP(AC170,'04'!$AC$8:$BH$275,3,FALSE)+VLOOKUP(AC170,'05'!$AC$8:$BP$273,3,FALSE)+VLOOKUP(AC170,'06'!$AC$8:$BH$274,3,FALSE))</f>
        <v/>
      </c>
      <c r="AF170" s="99"/>
      <c r="AG170" s="99"/>
      <c r="AH170" s="100"/>
      <c r="AI170" s="158" t="str">
        <f>IF(VLOOKUP(AC170,'04'!$AC$8:$BH$275,7,FALSE)+VLOOKUP(AC170,'05'!$AC$8:$BP$273,15,FALSE)+VLOOKUP(AC170,'06'!$AC$8:$BH$274,7,FALSE)=0,"",VLOOKUP(AC170,'04'!$AC$8:$BH$275,7,FALSE)+VLOOKUP(AC170,'05'!$AC$8:$BP$273,15,FALSE)+VLOOKUP(AC170,'06'!$AC$8:$BH$274,7,FALSE))</f>
        <v/>
      </c>
      <c r="AJ170" s="159"/>
      <c r="AK170" s="159"/>
      <c r="AL170" s="160"/>
      <c r="AM170" s="158" t="str">
        <f>IF(VLOOKUP($AC170,'04'!$AC$8:$BH$275,11,FALSE)+VLOOKUP($AC170,'05'!$AC$8:$BP$273,19,FALSE)+VLOOKUP($AC170,'06'!$AC$8:$BH$274,11,FALSE)=0,"",VLOOKUP($AC170,'04'!$AC$8:$BH$275,11,FALSE)+VLOOKUP($AC170,'05'!$AC$8:$BP$273,19,FALSE)+VLOOKUP($AC170,'06'!$AC$8:$BH$274,11,FALSE))</f>
        <v/>
      </c>
      <c r="AN170" s="159"/>
      <c r="AO170" s="159"/>
      <c r="AP170" s="160"/>
      <c r="AQ170" s="158" t="str">
        <f>IF(VLOOKUP($AC170,'04'!$AC$8:$BH$275,15,FALSE)+VLOOKUP($AC170,'05'!$AC$8:$BP$273,23,FALSE)+VLOOKUP($AC170,'06'!$AC$8:$BH$274,15,FALSE)=0,"",VLOOKUP($AC170,'04'!$AC$8:$BH$275,15,FALSE)+VLOOKUP($AC170,'05'!$AC$8:$BP$273,23,FALSE)+VLOOKUP($AC170,'06'!$AC$8:$BH$274,15,FALSE))</f>
        <v/>
      </c>
      <c r="AR170" s="159"/>
      <c r="AS170" s="159"/>
      <c r="AT170" s="160"/>
      <c r="AU170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70" s="159"/>
      <c r="AW170" s="159"/>
      <c r="AX170" s="160"/>
      <c r="AY170" s="158" t="str">
        <f>IF(VLOOKUP($AC170,'04'!$AC$8:$BH$275,23,FALSE)+VLOOKUP($AC170,'05'!$AC$8:$BP$273,31,FALSE)+VLOOKUP($AC170,'06'!$AC$8:$BH$274,23,FALSE)=0,"",VLOOKUP($AC170,'04'!$AC$8:$BH$275,23,FALSE)+VLOOKUP($AC170,'05'!$AC$8:$BP$273,31,FALSE)+VLOOKUP($AC170,'06'!$AC$8:$BH$274,23,FALSE))</f>
        <v/>
      </c>
      <c r="AZ170" s="159"/>
      <c r="BA170" s="159"/>
      <c r="BB170" s="160"/>
      <c r="BC170" s="158" t="str">
        <f>IF(VLOOKUP($AC170,'04'!$AC$8:$BH$275,27,FALSE)+VLOOKUP($AC170,'05'!$AC$8:$BP$273,35,FALSE)+VLOOKUP($AC170,'06'!$AC$8:$BH$274,27,FALSE)=0,"",VLOOKUP($AC170,'04'!$AC$8:$BH$275,27,FALSE)+VLOOKUP($AC170,'05'!$AC$8:$BP$273,35,FALSE)+VLOOKUP($AC170,'06'!$AC$8:$BH$274,27,FALSE))</f>
        <v/>
      </c>
      <c r="BD170" s="159"/>
      <c r="BE170" s="159"/>
      <c r="BF170" s="160"/>
      <c r="BG170" s="151" t="str">
        <f t="shared" si="116"/>
        <v>n.é.</v>
      </c>
      <c r="BH170" s="152"/>
    </row>
    <row r="171" spans="1:60" ht="20.100000000000001" customHeight="1">
      <c r="A171" s="91">
        <v>164</v>
      </c>
      <c r="B171" s="92"/>
      <c r="C171" s="123" t="s">
        <v>172</v>
      </c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5"/>
      <c r="AC171" s="156" t="s">
        <v>160</v>
      </c>
      <c r="AD171" s="157"/>
      <c r="AE171" s="98">
        <f>IF(VLOOKUP(AC171,'04'!$AC$8:$BH$275,3,FALSE)+VLOOKUP(AC171,'05'!$AC$8:$BP$273,3,FALSE)+VLOOKUP(AC171,'06'!$AC$8:$BH$274,3,FALSE)=0,"",VLOOKUP(AC171,'04'!$AC$8:$BH$275,3,FALSE)+VLOOKUP(AC171,'05'!$AC$8:$BP$273,3,FALSE)+VLOOKUP(AC171,'06'!$AC$8:$BH$274,3,FALSE))</f>
        <v>4521</v>
      </c>
      <c r="AF171" s="99"/>
      <c r="AG171" s="99"/>
      <c r="AH171" s="100"/>
      <c r="AI171" s="158">
        <f>IF(VLOOKUP(AC171,'04'!$AC$8:$BH$275,7,FALSE)+VLOOKUP(AC171,'05'!$AC$8:$BP$273,15,FALSE)+VLOOKUP(AC171,'06'!$AC$8:$BH$274,7,FALSE)=0,"",VLOOKUP(AC171,'04'!$AC$8:$BH$275,7,FALSE)+VLOOKUP(AC171,'05'!$AC$8:$BP$273,15,FALSE)+VLOOKUP(AC171,'06'!$AC$8:$BH$274,7,FALSE))</f>
        <v>4521</v>
      </c>
      <c r="AJ171" s="159"/>
      <c r="AK171" s="159"/>
      <c r="AL171" s="160"/>
      <c r="AM171" s="158" t="str">
        <f>IF(VLOOKUP($AC171,'04'!$AC$8:$BH$275,11,FALSE)+VLOOKUP($AC171,'05'!$AC$8:$BP$273,19,FALSE)+VLOOKUP($AC171,'06'!$AC$8:$BH$274,11,FALSE)=0,"",VLOOKUP($AC171,'04'!$AC$8:$BH$275,11,FALSE)+VLOOKUP($AC171,'05'!$AC$8:$BP$273,19,FALSE)+VLOOKUP($AC171,'06'!$AC$8:$BH$274,11,FALSE))</f>
        <v/>
      </c>
      <c r="AN171" s="159"/>
      <c r="AO171" s="159"/>
      <c r="AP171" s="160"/>
      <c r="AQ171" s="158">
        <f>IF(VLOOKUP($AC171,'04'!$AC$8:$BH$275,15,FALSE)+VLOOKUP($AC171,'05'!$AC$8:$BP$273,23,FALSE)+VLOOKUP($AC171,'06'!$AC$8:$BH$274,15,FALSE)=0,"",VLOOKUP($AC171,'04'!$AC$8:$BH$275,15,FALSE)+VLOOKUP($AC171,'05'!$AC$8:$BP$273,23,FALSE)+VLOOKUP($AC171,'06'!$AC$8:$BH$274,15,FALSE))</f>
        <v>2622</v>
      </c>
      <c r="AR171" s="159"/>
      <c r="AS171" s="159"/>
      <c r="AT171" s="160"/>
      <c r="AU171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71" s="159"/>
      <c r="AW171" s="159"/>
      <c r="AX171" s="160"/>
      <c r="AY171" s="158" t="str">
        <f>IF(VLOOKUP($AC171,'04'!$AC$8:$BH$275,23,FALSE)+VLOOKUP($AC171,'05'!$AC$8:$BP$273,31,FALSE)+VLOOKUP($AC171,'06'!$AC$8:$BH$274,23,FALSE)=0,"",VLOOKUP($AC171,'04'!$AC$8:$BH$275,23,FALSE)+VLOOKUP($AC171,'05'!$AC$8:$BP$273,31,FALSE)+VLOOKUP($AC171,'06'!$AC$8:$BH$274,23,FALSE))</f>
        <v/>
      </c>
      <c r="AZ171" s="159"/>
      <c r="BA171" s="159"/>
      <c r="BB171" s="160"/>
      <c r="BC171" s="158">
        <f>IF(VLOOKUP($AC171,'04'!$AC$8:$BH$275,27,FALSE)+VLOOKUP($AC171,'05'!$AC$8:$BP$273,35,FALSE)+VLOOKUP($AC171,'06'!$AC$8:$BH$274,27,FALSE)=0,"",VLOOKUP($AC171,'04'!$AC$8:$BH$275,27,FALSE)+VLOOKUP($AC171,'05'!$AC$8:$BP$273,35,FALSE)+VLOOKUP($AC171,'06'!$AC$8:$BH$274,27,FALSE))</f>
        <v>660</v>
      </c>
      <c r="BD171" s="159"/>
      <c r="BE171" s="159"/>
      <c r="BF171" s="160"/>
      <c r="BG171" s="151">
        <f t="shared" si="116"/>
        <v>0.145985401459854</v>
      </c>
      <c r="BH171" s="152"/>
    </row>
    <row r="172" spans="1:60" s="3" customFormat="1" ht="20.100000000000001" customHeight="1">
      <c r="A172" s="111">
        <v>165</v>
      </c>
      <c r="B172" s="112"/>
      <c r="C172" s="126" t="s">
        <v>483</v>
      </c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8"/>
      <c r="AC172" s="179" t="s">
        <v>61</v>
      </c>
      <c r="AD172" s="180"/>
      <c r="AE172" s="118">
        <f>SUM(AE168:AH171)</f>
        <v>21264</v>
      </c>
      <c r="AF172" s="119"/>
      <c r="AG172" s="119"/>
      <c r="AH172" s="120"/>
      <c r="AI172" s="118">
        <f t="shared" ref="AI172" si="135">SUM(AI168:AL171)</f>
        <v>21264</v>
      </c>
      <c r="AJ172" s="119"/>
      <c r="AK172" s="119"/>
      <c r="AL172" s="120"/>
      <c r="AM172" s="118">
        <f t="shared" ref="AM172" si="136">SUM(AM168:AP171)</f>
        <v>0</v>
      </c>
      <c r="AN172" s="119"/>
      <c r="AO172" s="119"/>
      <c r="AP172" s="120"/>
      <c r="AQ172" s="118">
        <f t="shared" ref="AQ172" si="137">SUM(AQ168:AT171)</f>
        <v>12463</v>
      </c>
      <c r="AR172" s="119"/>
      <c r="AS172" s="119"/>
      <c r="AT172" s="120"/>
      <c r="AU172" s="118">
        <f t="shared" ref="AU172" si="138">SUM(AU168:AX171)</f>
        <v>0</v>
      </c>
      <c r="AV172" s="119"/>
      <c r="AW172" s="119"/>
      <c r="AX172" s="120"/>
      <c r="AY172" s="118">
        <f t="shared" ref="AY172" si="139">SUM(AY168:BB171)</f>
        <v>0</v>
      </c>
      <c r="AZ172" s="119"/>
      <c r="BA172" s="119"/>
      <c r="BB172" s="120"/>
      <c r="BC172" s="118">
        <f t="shared" ref="BC172" si="140">SUM(BC168:BF171)</f>
        <v>3235</v>
      </c>
      <c r="BD172" s="119"/>
      <c r="BE172" s="119"/>
      <c r="BF172" s="120"/>
      <c r="BG172" s="121">
        <f t="shared" si="116"/>
        <v>0.15213506395786305</v>
      </c>
      <c r="BH172" s="122"/>
    </row>
    <row r="173" spans="1:60" ht="20.100000000000001" customHeight="1">
      <c r="A173" s="91">
        <v>166</v>
      </c>
      <c r="B173" s="92"/>
      <c r="C173" s="123" t="s">
        <v>437</v>
      </c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5"/>
      <c r="AC173" s="156" t="s">
        <v>161</v>
      </c>
      <c r="AD173" s="157"/>
      <c r="AE173" s="98" t="str">
        <f>IF(VLOOKUP(AC173,'04'!$AC$8:$BH$275,3,FALSE)+VLOOKUP(AC173,'05'!$AC$8:$BP$273,3,FALSE)+VLOOKUP(AC173,'06'!$AC$8:$BH$274,3,FALSE)=0,"",VLOOKUP(AC173,'04'!$AC$8:$BH$275,3,FALSE)+VLOOKUP(AC173,'05'!$AC$8:$BP$273,3,FALSE)+VLOOKUP(AC173,'06'!$AC$8:$BH$274,3,FALSE))</f>
        <v/>
      </c>
      <c r="AF173" s="99"/>
      <c r="AG173" s="99"/>
      <c r="AH173" s="100"/>
      <c r="AI173" s="158" t="str">
        <f>IF(VLOOKUP(AC173,'04'!$AC$8:$BH$275,7,FALSE)+VLOOKUP(AC173,'05'!$AC$8:$BP$273,15,FALSE)+VLOOKUP(AC173,'06'!$AC$8:$BH$274,7,FALSE)=0,"",VLOOKUP(AC173,'04'!$AC$8:$BH$275,7,FALSE)+VLOOKUP(AC173,'05'!$AC$8:$BP$273,15,FALSE)+VLOOKUP(AC173,'06'!$AC$8:$BH$274,7,FALSE))</f>
        <v/>
      </c>
      <c r="AJ173" s="159"/>
      <c r="AK173" s="159"/>
      <c r="AL173" s="160"/>
      <c r="AM173" s="158" t="str">
        <f>IF(VLOOKUP($AC173,'04'!$AC$8:$BH$275,11,FALSE)+VLOOKUP($AC173,'05'!$AC$8:$BP$273,19,FALSE)+VLOOKUP($AC173,'06'!$AC$8:$BH$274,11,FALSE)=0,"",VLOOKUP($AC173,'04'!$AC$8:$BH$275,11,FALSE)+VLOOKUP($AC173,'05'!$AC$8:$BP$273,19,FALSE)+VLOOKUP($AC173,'06'!$AC$8:$BH$274,11,FALSE))</f>
        <v/>
      </c>
      <c r="AN173" s="159"/>
      <c r="AO173" s="159"/>
      <c r="AP173" s="160"/>
      <c r="AQ173" s="158" t="str">
        <f>IF(VLOOKUP($AC173,'04'!$AC$8:$BH$275,15,FALSE)+VLOOKUP($AC173,'05'!$AC$8:$BP$273,23,FALSE)+VLOOKUP($AC173,'06'!$AC$8:$BH$274,15,FALSE)=0,"",VLOOKUP($AC173,'04'!$AC$8:$BH$275,15,FALSE)+VLOOKUP($AC173,'05'!$AC$8:$BP$273,23,FALSE)+VLOOKUP($AC173,'06'!$AC$8:$BH$274,15,FALSE))</f>
        <v/>
      </c>
      <c r="AR173" s="159"/>
      <c r="AS173" s="159"/>
      <c r="AT173" s="160"/>
      <c r="AU173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73" s="159"/>
      <c r="AW173" s="159"/>
      <c r="AX173" s="160"/>
      <c r="AY173" s="158" t="str">
        <f>IF(VLOOKUP($AC173,'04'!$AC$8:$BH$275,23,FALSE)+VLOOKUP($AC173,'05'!$AC$8:$BP$273,31,FALSE)+VLOOKUP($AC173,'06'!$AC$8:$BH$274,23,FALSE)=0,"",VLOOKUP($AC173,'04'!$AC$8:$BH$275,23,FALSE)+VLOOKUP($AC173,'05'!$AC$8:$BP$273,31,FALSE)+VLOOKUP($AC173,'06'!$AC$8:$BH$274,23,FALSE))</f>
        <v/>
      </c>
      <c r="AZ173" s="159"/>
      <c r="BA173" s="159"/>
      <c r="BB173" s="160"/>
      <c r="BC173" s="158" t="str">
        <f>IF(VLOOKUP($AC173,'04'!$AC$8:$BH$275,27,FALSE)+VLOOKUP($AC173,'05'!$AC$8:$BP$273,35,FALSE)+VLOOKUP($AC173,'06'!$AC$8:$BH$274,27,FALSE)=0,"",VLOOKUP($AC173,'04'!$AC$8:$BH$275,27,FALSE)+VLOOKUP($AC173,'05'!$AC$8:$BP$273,35,FALSE)+VLOOKUP($AC173,'06'!$AC$8:$BH$274,27,FALSE))</f>
        <v/>
      </c>
      <c r="BD173" s="159"/>
      <c r="BE173" s="159"/>
      <c r="BF173" s="160"/>
      <c r="BG173" s="151" t="str">
        <f t="shared" si="116"/>
        <v>n.é.</v>
      </c>
      <c r="BH173" s="152"/>
    </row>
    <row r="174" spans="1:60" ht="20.100000000000001" customHeight="1">
      <c r="A174" s="91">
        <v>167</v>
      </c>
      <c r="B174" s="92"/>
      <c r="C174" s="123" t="s">
        <v>438</v>
      </c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5"/>
      <c r="AC174" s="156" t="s">
        <v>162</v>
      </c>
      <c r="AD174" s="157"/>
      <c r="AE174" s="98" t="str">
        <f>IF(VLOOKUP(AC174,'04'!$AC$8:$BH$275,3,FALSE)+VLOOKUP(AC174,'05'!$AC$8:$BP$273,3,FALSE)+VLOOKUP(AC174,'06'!$AC$8:$BH$274,3,FALSE)=0,"",VLOOKUP(AC174,'04'!$AC$8:$BH$275,3,FALSE)+VLOOKUP(AC174,'05'!$AC$8:$BP$273,3,FALSE)+VLOOKUP(AC174,'06'!$AC$8:$BH$274,3,FALSE))</f>
        <v/>
      </c>
      <c r="AF174" s="99"/>
      <c r="AG174" s="99"/>
      <c r="AH174" s="100"/>
      <c r="AI174" s="158" t="str">
        <f>IF(VLOOKUP(AC174,'04'!$AC$8:$BH$275,7,FALSE)+VLOOKUP(AC174,'05'!$AC$8:$BP$273,15,FALSE)+VLOOKUP(AC174,'06'!$AC$8:$BH$274,7,FALSE)=0,"",VLOOKUP(AC174,'04'!$AC$8:$BH$275,7,FALSE)+VLOOKUP(AC174,'05'!$AC$8:$BP$273,15,FALSE)+VLOOKUP(AC174,'06'!$AC$8:$BH$274,7,FALSE))</f>
        <v/>
      </c>
      <c r="AJ174" s="159"/>
      <c r="AK174" s="159"/>
      <c r="AL174" s="160"/>
      <c r="AM174" s="158" t="str">
        <f>IF(VLOOKUP($AC174,'04'!$AC$8:$BH$275,11,FALSE)+VLOOKUP($AC174,'05'!$AC$8:$BP$273,19,FALSE)+VLOOKUP($AC174,'06'!$AC$8:$BH$274,11,FALSE)=0,"",VLOOKUP($AC174,'04'!$AC$8:$BH$275,11,FALSE)+VLOOKUP($AC174,'05'!$AC$8:$BP$273,19,FALSE)+VLOOKUP($AC174,'06'!$AC$8:$BH$274,11,FALSE))</f>
        <v/>
      </c>
      <c r="AN174" s="159"/>
      <c r="AO174" s="159"/>
      <c r="AP174" s="160"/>
      <c r="AQ174" s="158" t="str">
        <f>IF(VLOOKUP($AC174,'04'!$AC$8:$BH$275,15,FALSE)+VLOOKUP($AC174,'05'!$AC$8:$BP$273,23,FALSE)+VLOOKUP($AC174,'06'!$AC$8:$BH$274,15,FALSE)=0,"",VLOOKUP($AC174,'04'!$AC$8:$BH$275,15,FALSE)+VLOOKUP($AC174,'05'!$AC$8:$BP$273,23,FALSE)+VLOOKUP($AC174,'06'!$AC$8:$BH$274,15,FALSE))</f>
        <v/>
      </c>
      <c r="AR174" s="159"/>
      <c r="AS174" s="159"/>
      <c r="AT174" s="160"/>
      <c r="AU174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74" s="159"/>
      <c r="AW174" s="159"/>
      <c r="AX174" s="160"/>
      <c r="AY174" s="158" t="str">
        <f>IF(VLOOKUP($AC174,'04'!$AC$8:$BH$275,23,FALSE)+VLOOKUP($AC174,'05'!$AC$8:$BP$273,31,FALSE)+VLOOKUP($AC174,'06'!$AC$8:$BH$274,23,FALSE)=0,"",VLOOKUP($AC174,'04'!$AC$8:$BH$275,23,FALSE)+VLOOKUP($AC174,'05'!$AC$8:$BP$273,31,FALSE)+VLOOKUP($AC174,'06'!$AC$8:$BH$274,23,FALSE))</f>
        <v/>
      </c>
      <c r="AZ174" s="159"/>
      <c r="BA174" s="159"/>
      <c r="BB174" s="160"/>
      <c r="BC174" s="158" t="str">
        <f>IF(VLOOKUP($AC174,'04'!$AC$8:$BH$275,27,FALSE)+VLOOKUP($AC174,'05'!$AC$8:$BP$273,35,FALSE)+VLOOKUP($AC174,'06'!$AC$8:$BH$274,27,FALSE)=0,"",VLOOKUP($AC174,'04'!$AC$8:$BH$275,27,FALSE)+VLOOKUP($AC174,'05'!$AC$8:$BP$273,35,FALSE)+VLOOKUP($AC174,'06'!$AC$8:$BH$274,27,FALSE))</f>
        <v/>
      </c>
      <c r="BD174" s="159"/>
      <c r="BE174" s="159"/>
      <c r="BF174" s="160"/>
      <c r="BG174" s="151" t="str">
        <f t="shared" si="116"/>
        <v>n.é.</v>
      </c>
      <c r="BH174" s="152"/>
    </row>
    <row r="175" spans="1:60" ht="20.100000000000001" customHeight="1">
      <c r="A175" s="91">
        <v>168</v>
      </c>
      <c r="B175" s="92"/>
      <c r="C175" s="123" t="s">
        <v>439</v>
      </c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5"/>
      <c r="AC175" s="156" t="s">
        <v>163</v>
      </c>
      <c r="AD175" s="157"/>
      <c r="AE175" s="98" t="str">
        <f>IF(VLOOKUP(AC175,'04'!$AC$8:$BH$275,3,FALSE)+VLOOKUP(AC175,'05'!$AC$8:$BP$273,3,FALSE)+VLOOKUP(AC175,'06'!$AC$8:$BH$274,3,FALSE)=0,"",VLOOKUP(AC175,'04'!$AC$8:$BH$275,3,FALSE)+VLOOKUP(AC175,'05'!$AC$8:$BP$273,3,FALSE)+VLOOKUP(AC175,'06'!$AC$8:$BH$274,3,FALSE))</f>
        <v/>
      </c>
      <c r="AF175" s="99"/>
      <c r="AG175" s="99"/>
      <c r="AH175" s="100"/>
      <c r="AI175" s="158" t="str">
        <f>IF(VLOOKUP(AC175,'04'!$AC$8:$BH$275,7,FALSE)+VLOOKUP(AC175,'05'!$AC$8:$BP$273,15,FALSE)+VLOOKUP(AC175,'06'!$AC$8:$BH$274,7,FALSE)=0,"",VLOOKUP(AC175,'04'!$AC$8:$BH$275,7,FALSE)+VLOOKUP(AC175,'05'!$AC$8:$BP$273,15,FALSE)+VLOOKUP(AC175,'06'!$AC$8:$BH$274,7,FALSE))</f>
        <v/>
      </c>
      <c r="AJ175" s="159"/>
      <c r="AK175" s="159"/>
      <c r="AL175" s="160"/>
      <c r="AM175" s="158" t="str">
        <f>IF(VLOOKUP($AC175,'04'!$AC$8:$BH$275,11,FALSE)+VLOOKUP($AC175,'05'!$AC$8:$BP$273,19,FALSE)+VLOOKUP($AC175,'06'!$AC$8:$BH$274,11,FALSE)=0,"",VLOOKUP($AC175,'04'!$AC$8:$BH$275,11,FALSE)+VLOOKUP($AC175,'05'!$AC$8:$BP$273,19,FALSE)+VLOOKUP($AC175,'06'!$AC$8:$BH$274,11,FALSE))</f>
        <v/>
      </c>
      <c r="AN175" s="159"/>
      <c r="AO175" s="159"/>
      <c r="AP175" s="160"/>
      <c r="AQ175" s="158" t="str">
        <f>IF(VLOOKUP($AC175,'04'!$AC$8:$BH$275,15,FALSE)+VLOOKUP($AC175,'05'!$AC$8:$BP$273,23,FALSE)+VLOOKUP($AC175,'06'!$AC$8:$BH$274,15,FALSE)=0,"",VLOOKUP($AC175,'04'!$AC$8:$BH$275,15,FALSE)+VLOOKUP($AC175,'05'!$AC$8:$BP$273,23,FALSE)+VLOOKUP($AC175,'06'!$AC$8:$BH$274,15,FALSE))</f>
        <v/>
      </c>
      <c r="AR175" s="159"/>
      <c r="AS175" s="159"/>
      <c r="AT175" s="160"/>
      <c r="AU175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75" s="159"/>
      <c r="AW175" s="159"/>
      <c r="AX175" s="160"/>
      <c r="AY175" s="158" t="str">
        <f>IF(VLOOKUP($AC175,'04'!$AC$8:$BH$275,23,FALSE)+VLOOKUP($AC175,'05'!$AC$8:$BP$273,31,FALSE)+VLOOKUP($AC175,'06'!$AC$8:$BH$274,23,FALSE)=0,"",VLOOKUP($AC175,'04'!$AC$8:$BH$275,23,FALSE)+VLOOKUP($AC175,'05'!$AC$8:$BP$273,31,FALSE)+VLOOKUP($AC175,'06'!$AC$8:$BH$274,23,FALSE))</f>
        <v/>
      </c>
      <c r="AZ175" s="159"/>
      <c r="BA175" s="159"/>
      <c r="BB175" s="160"/>
      <c r="BC175" s="158" t="str">
        <f>IF(VLOOKUP($AC175,'04'!$AC$8:$BH$275,27,FALSE)+VLOOKUP($AC175,'05'!$AC$8:$BP$273,35,FALSE)+VLOOKUP($AC175,'06'!$AC$8:$BH$274,27,FALSE)=0,"",VLOOKUP($AC175,'04'!$AC$8:$BH$275,27,FALSE)+VLOOKUP($AC175,'05'!$AC$8:$BP$273,35,FALSE)+VLOOKUP($AC175,'06'!$AC$8:$BH$274,27,FALSE))</f>
        <v/>
      </c>
      <c r="BD175" s="159"/>
      <c r="BE175" s="159"/>
      <c r="BF175" s="160"/>
      <c r="BG175" s="151" t="str">
        <f t="shared" si="116"/>
        <v>n.é.</v>
      </c>
      <c r="BH175" s="152"/>
    </row>
    <row r="176" spans="1:60" ht="20.100000000000001" customHeight="1">
      <c r="A176" s="91">
        <v>169</v>
      </c>
      <c r="B176" s="92"/>
      <c r="C176" s="123" t="s">
        <v>173</v>
      </c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5"/>
      <c r="AC176" s="156" t="s">
        <v>164</v>
      </c>
      <c r="AD176" s="157"/>
      <c r="AE176" s="98" t="str">
        <f>IF(VLOOKUP(AC176,'04'!$AC$8:$BH$275,3,FALSE)+VLOOKUP(AC176,'05'!$AC$8:$BP$273,3,FALSE)+VLOOKUP(AC176,'06'!$AC$8:$BH$274,3,FALSE)=0,"",VLOOKUP(AC176,'04'!$AC$8:$BH$275,3,FALSE)+VLOOKUP(AC176,'05'!$AC$8:$BP$273,3,FALSE)+VLOOKUP(AC176,'06'!$AC$8:$BH$274,3,FALSE))</f>
        <v/>
      </c>
      <c r="AF176" s="99"/>
      <c r="AG176" s="99"/>
      <c r="AH176" s="100"/>
      <c r="AI176" s="158" t="str">
        <f>IF(VLOOKUP(AC176,'04'!$AC$8:$BH$275,7,FALSE)+VLOOKUP(AC176,'05'!$AC$8:$BP$273,15,FALSE)+VLOOKUP(AC176,'06'!$AC$8:$BH$274,7,FALSE)=0,"",VLOOKUP(AC176,'04'!$AC$8:$BH$275,7,FALSE)+VLOOKUP(AC176,'05'!$AC$8:$BP$273,15,FALSE)+VLOOKUP(AC176,'06'!$AC$8:$BH$274,7,FALSE))</f>
        <v/>
      </c>
      <c r="AJ176" s="159"/>
      <c r="AK176" s="159"/>
      <c r="AL176" s="160"/>
      <c r="AM176" s="158" t="str">
        <f>IF(VLOOKUP($AC176,'04'!$AC$8:$BH$275,11,FALSE)+VLOOKUP($AC176,'05'!$AC$8:$BP$273,19,FALSE)+VLOOKUP($AC176,'06'!$AC$8:$BH$274,11,FALSE)=0,"",VLOOKUP($AC176,'04'!$AC$8:$BH$275,11,FALSE)+VLOOKUP($AC176,'05'!$AC$8:$BP$273,19,FALSE)+VLOOKUP($AC176,'06'!$AC$8:$BH$274,11,FALSE))</f>
        <v/>
      </c>
      <c r="AN176" s="159"/>
      <c r="AO176" s="159"/>
      <c r="AP176" s="160"/>
      <c r="AQ176" s="158" t="str">
        <f>IF(VLOOKUP($AC176,'04'!$AC$8:$BH$275,15,FALSE)+VLOOKUP($AC176,'05'!$AC$8:$BP$273,23,FALSE)+VLOOKUP($AC176,'06'!$AC$8:$BH$274,15,FALSE)=0,"",VLOOKUP($AC176,'04'!$AC$8:$BH$275,15,FALSE)+VLOOKUP($AC176,'05'!$AC$8:$BP$273,23,FALSE)+VLOOKUP($AC176,'06'!$AC$8:$BH$274,15,FALSE))</f>
        <v/>
      </c>
      <c r="AR176" s="159"/>
      <c r="AS176" s="159"/>
      <c r="AT176" s="160"/>
      <c r="AU176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76" s="159"/>
      <c r="AW176" s="159"/>
      <c r="AX176" s="160"/>
      <c r="AY176" s="158" t="str">
        <f>IF(VLOOKUP($AC176,'04'!$AC$8:$BH$275,23,FALSE)+VLOOKUP($AC176,'05'!$AC$8:$BP$273,31,FALSE)+VLOOKUP($AC176,'06'!$AC$8:$BH$274,23,FALSE)=0,"",VLOOKUP($AC176,'04'!$AC$8:$BH$275,23,FALSE)+VLOOKUP($AC176,'05'!$AC$8:$BP$273,31,FALSE)+VLOOKUP($AC176,'06'!$AC$8:$BH$274,23,FALSE))</f>
        <v/>
      </c>
      <c r="AZ176" s="159"/>
      <c r="BA176" s="159"/>
      <c r="BB176" s="160"/>
      <c r="BC176" s="158" t="str">
        <f>IF(VLOOKUP($AC176,'04'!$AC$8:$BH$275,27,FALSE)+VLOOKUP($AC176,'05'!$AC$8:$BP$273,35,FALSE)+VLOOKUP($AC176,'06'!$AC$8:$BH$274,27,FALSE)=0,"",VLOOKUP($AC176,'04'!$AC$8:$BH$275,27,FALSE)+VLOOKUP($AC176,'05'!$AC$8:$BP$273,35,FALSE)+VLOOKUP($AC176,'06'!$AC$8:$BH$274,27,FALSE))</f>
        <v/>
      </c>
      <c r="BD176" s="159"/>
      <c r="BE176" s="159"/>
      <c r="BF176" s="160"/>
      <c r="BG176" s="151" t="str">
        <f t="shared" si="116"/>
        <v>n.é.</v>
      </c>
      <c r="BH176" s="152"/>
    </row>
    <row r="177" spans="1:60" ht="20.100000000000001" customHeight="1">
      <c r="A177" s="91">
        <v>170</v>
      </c>
      <c r="B177" s="92"/>
      <c r="C177" s="123" t="s">
        <v>440</v>
      </c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5"/>
      <c r="AC177" s="156" t="s">
        <v>165</v>
      </c>
      <c r="AD177" s="157"/>
      <c r="AE177" s="98" t="str">
        <f>IF(VLOOKUP(AC177,'04'!$AC$8:$BH$275,3,FALSE)+VLOOKUP(AC177,'05'!$AC$8:$BP$273,3,FALSE)+VLOOKUP(AC177,'06'!$AC$8:$BH$274,3,FALSE)=0,"",VLOOKUP(AC177,'04'!$AC$8:$BH$275,3,FALSE)+VLOOKUP(AC177,'05'!$AC$8:$BP$273,3,FALSE)+VLOOKUP(AC177,'06'!$AC$8:$BH$274,3,FALSE))</f>
        <v/>
      </c>
      <c r="AF177" s="99"/>
      <c r="AG177" s="99"/>
      <c r="AH177" s="100"/>
      <c r="AI177" s="158" t="str">
        <f>IF(VLOOKUP(AC177,'04'!$AC$8:$BH$275,7,FALSE)+VLOOKUP(AC177,'05'!$AC$8:$BP$273,15,FALSE)+VLOOKUP(AC177,'06'!$AC$8:$BH$274,7,FALSE)=0,"",VLOOKUP(AC177,'04'!$AC$8:$BH$275,7,FALSE)+VLOOKUP(AC177,'05'!$AC$8:$BP$273,15,FALSE)+VLOOKUP(AC177,'06'!$AC$8:$BH$274,7,FALSE))</f>
        <v/>
      </c>
      <c r="AJ177" s="159"/>
      <c r="AK177" s="159"/>
      <c r="AL177" s="160"/>
      <c r="AM177" s="158" t="str">
        <f>IF(VLOOKUP($AC177,'04'!$AC$8:$BH$275,11,FALSE)+VLOOKUP($AC177,'05'!$AC$8:$BP$273,19,FALSE)+VLOOKUP($AC177,'06'!$AC$8:$BH$274,11,FALSE)=0,"",VLOOKUP($AC177,'04'!$AC$8:$BH$275,11,FALSE)+VLOOKUP($AC177,'05'!$AC$8:$BP$273,19,FALSE)+VLOOKUP($AC177,'06'!$AC$8:$BH$274,11,FALSE))</f>
        <v/>
      </c>
      <c r="AN177" s="159"/>
      <c r="AO177" s="159"/>
      <c r="AP177" s="160"/>
      <c r="AQ177" s="158" t="str">
        <f>IF(VLOOKUP($AC177,'04'!$AC$8:$BH$275,15,FALSE)+VLOOKUP($AC177,'05'!$AC$8:$BP$273,23,FALSE)+VLOOKUP($AC177,'06'!$AC$8:$BH$274,15,FALSE)=0,"",VLOOKUP($AC177,'04'!$AC$8:$BH$275,15,FALSE)+VLOOKUP($AC177,'05'!$AC$8:$BP$273,23,FALSE)+VLOOKUP($AC177,'06'!$AC$8:$BH$274,15,FALSE))</f>
        <v/>
      </c>
      <c r="AR177" s="159"/>
      <c r="AS177" s="159"/>
      <c r="AT177" s="160"/>
      <c r="AU177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77" s="159"/>
      <c r="AW177" s="159"/>
      <c r="AX177" s="160"/>
      <c r="AY177" s="158" t="str">
        <f>IF(VLOOKUP($AC177,'04'!$AC$8:$BH$275,23,FALSE)+VLOOKUP($AC177,'05'!$AC$8:$BP$273,31,FALSE)+VLOOKUP($AC177,'06'!$AC$8:$BH$274,23,FALSE)=0,"",VLOOKUP($AC177,'04'!$AC$8:$BH$275,23,FALSE)+VLOOKUP($AC177,'05'!$AC$8:$BP$273,31,FALSE)+VLOOKUP($AC177,'06'!$AC$8:$BH$274,23,FALSE))</f>
        <v/>
      </c>
      <c r="AZ177" s="159"/>
      <c r="BA177" s="159"/>
      <c r="BB177" s="160"/>
      <c r="BC177" s="158" t="str">
        <f>IF(VLOOKUP($AC177,'04'!$AC$8:$BH$275,27,FALSE)+VLOOKUP($AC177,'05'!$AC$8:$BP$273,35,FALSE)+VLOOKUP($AC177,'06'!$AC$8:$BH$274,27,FALSE)=0,"",VLOOKUP($AC177,'04'!$AC$8:$BH$275,27,FALSE)+VLOOKUP($AC177,'05'!$AC$8:$BP$273,35,FALSE)+VLOOKUP($AC177,'06'!$AC$8:$BH$274,27,FALSE))</f>
        <v/>
      </c>
      <c r="BD177" s="159"/>
      <c r="BE177" s="159"/>
      <c r="BF177" s="160"/>
      <c r="BG177" s="151" t="str">
        <f t="shared" si="116"/>
        <v>n.é.</v>
      </c>
      <c r="BH177" s="152"/>
    </row>
    <row r="178" spans="1:60" ht="20.100000000000001" customHeight="1">
      <c r="A178" s="91">
        <v>171</v>
      </c>
      <c r="B178" s="92"/>
      <c r="C178" s="123" t="s">
        <v>441</v>
      </c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5"/>
      <c r="AC178" s="156" t="s">
        <v>166</v>
      </c>
      <c r="AD178" s="157"/>
      <c r="AE178" s="98" t="str">
        <f>IF(VLOOKUP(AC178,'04'!$AC$8:$BH$275,3,FALSE)+VLOOKUP(AC178,'05'!$AC$8:$BP$273,3,FALSE)+VLOOKUP(AC178,'06'!$AC$8:$BH$274,3,FALSE)=0,"",VLOOKUP(AC178,'04'!$AC$8:$BH$275,3,FALSE)+VLOOKUP(AC178,'05'!$AC$8:$BP$273,3,FALSE)+VLOOKUP(AC178,'06'!$AC$8:$BH$274,3,FALSE))</f>
        <v/>
      </c>
      <c r="AF178" s="99"/>
      <c r="AG178" s="99"/>
      <c r="AH178" s="100"/>
      <c r="AI178" s="158" t="str">
        <f>IF(VLOOKUP(AC178,'04'!$AC$8:$BH$275,7,FALSE)+VLOOKUP(AC178,'05'!$AC$8:$BP$273,15,FALSE)+VLOOKUP(AC178,'06'!$AC$8:$BH$274,7,FALSE)=0,"",VLOOKUP(AC178,'04'!$AC$8:$BH$275,7,FALSE)+VLOOKUP(AC178,'05'!$AC$8:$BP$273,15,FALSE)+VLOOKUP(AC178,'06'!$AC$8:$BH$274,7,FALSE))</f>
        <v/>
      </c>
      <c r="AJ178" s="159"/>
      <c r="AK178" s="159"/>
      <c r="AL178" s="160"/>
      <c r="AM178" s="158" t="str">
        <f>IF(VLOOKUP($AC178,'04'!$AC$8:$BH$275,11,FALSE)+VLOOKUP($AC178,'05'!$AC$8:$BP$273,19,FALSE)+VLOOKUP($AC178,'06'!$AC$8:$BH$274,11,FALSE)=0,"",VLOOKUP($AC178,'04'!$AC$8:$BH$275,11,FALSE)+VLOOKUP($AC178,'05'!$AC$8:$BP$273,19,FALSE)+VLOOKUP($AC178,'06'!$AC$8:$BH$274,11,FALSE))</f>
        <v/>
      </c>
      <c r="AN178" s="159"/>
      <c r="AO178" s="159"/>
      <c r="AP178" s="160"/>
      <c r="AQ178" s="158" t="str">
        <f>IF(VLOOKUP($AC178,'04'!$AC$8:$BH$275,15,FALSE)+VLOOKUP($AC178,'05'!$AC$8:$BP$273,23,FALSE)+VLOOKUP($AC178,'06'!$AC$8:$BH$274,15,FALSE)=0,"",VLOOKUP($AC178,'04'!$AC$8:$BH$275,15,FALSE)+VLOOKUP($AC178,'05'!$AC$8:$BP$273,23,FALSE)+VLOOKUP($AC178,'06'!$AC$8:$BH$274,15,FALSE))</f>
        <v/>
      </c>
      <c r="AR178" s="159"/>
      <c r="AS178" s="159"/>
      <c r="AT178" s="160"/>
      <c r="AU178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78" s="159"/>
      <c r="AW178" s="159"/>
      <c r="AX178" s="160"/>
      <c r="AY178" s="158" t="str">
        <f>IF(VLOOKUP($AC178,'04'!$AC$8:$BH$275,23,FALSE)+VLOOKUP($AC178,'05'!$AC$8:$BP$273,31,FALSE)+VLOOKUP($AC178,'06'!$AC$8:$BH$274,23,FALSE)=0,"",VLOOKUP($AC178,'04'!$AC$8:$BH$275,23,FALSE)+VLOOKUP($AC178,'05'!$AC$8:$BP$273,31,FALSE)+VLOOKUP($AC178,'06'!$AC$8:$BH$274,23,FALSE))</f>
        <v/>
      </c>
      <c r="AZ178" s="159"/>
      <c r="BA178" s="159"/>
      <c r="BB178" s="160"/>
      <c r="BC178" s="158" t="str">
        <f>IF(VLOOKUP($AC178,'04'!$AC$8:$BH$275,27,FALSE)+VLOOKUP($AC178,'05'!$AC$8:$BP$273,35,FALSE)+VLOOKUP($AC178,'06'!$AC$8:$BH$274,27,FALSE)=0,"",VLOOKUP($AC178,'04'!$AC$8:$BH$275,27,FALSE)+VLOOKUP($AC178,'05'!$AC$8:$BP$273,35,FALSE)+VLOOKUP($AC178,'06'!$AC$8:$BH$274,27,FALSE))</f>
        <v/>
      </c>
      <c r="BD178" s="159"/>
      <c r="BE178" s="159"/>
      <c r="BF178" s="160"/>
      <c r="BG178" s="151" t="str">
        <f t="shared" si="116"/>
        <v>n.é.</v>
      </c>
      <c r="BH178" s="152"/>
    </row>
    <row r="179" spans="1:60" ht="20.100000000000001" customHeight="1">
      <c r="A179" s="91">
        <v>172</v>
      </c>
      <c r="B179" s="92"/>
      <c r="C179" s="123" t="s">
        <v>174</v>
      </c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5"/>
      <c r="AC179" s="156" t="s">
        <v>167</v>
      </c>
      <c r="AD179" s="157"/>
      <c r="AE179" s="98" t="str">
        <f>IF(VLOOKUP(AC179,'04'!$AC$8:$BH$275,3,FALSE)+VLOOKUP(AC179,'05'!$AC$8:$BP$273,3,FALSE)+VLOOKUP(AC179,'06'!$AC$8:$BH$274,3,FALSE)=0,"",VLOOKUP(AC179,'04'!$AC$8:$BH$275,3,FALSE)+VLOOKUP(AC179,'05'!$AC$8:$BP$273,3,FALSE)+VLOOKUP(AC179,'06'!$AC$8:$BH$274,3,FALSE))</f>
        <v/>
      </c>
      <c r="AF179" s="99"/>
      <c r="AG179" s="99"/>
      <c r="AH179" s="100"/>
      <c r="AI179" s="158" t="str">
        <f>IF(VLOOKUP(AC179,'04'!$AC$8:$BH$275,7,FALSE)+VLOOKUP(AC179,'05'!$AC$8:$BP$273,15,FALSE)+VLOOKUP(AC179,'06'!$AC$8:$BH$274,7,FALSE)=0,"",VLOOKUP(AC179,'04'!$AC$8:$BH$275,7,FALSE)+VLOOKUP(AC179,'05'!$AC$8:$BP$273,15,FALSE)+VLOOKUP(AC179,'06'!$AC$8:$BH$274,7,FALSE))</f>
        <v/>
      </c>
      <c r="AJ179" s="159"/>
      <c r="AK179" s="159"/>
      <c r="AL179" s="160"/>
      <c r="AM179" s="158" t="str">
        <f>IF(VLOOKUP($AC179,'04'!$AC$8:$BH$275,11,FALSE)+VLOOKUP($AC179,'05'!$AC$8:$BP$273,19,FALSE)+VLOOKUP($AC179,'06'!$AC$8:$BH$274,11,FALSE)=0,"",VLOOKUP($AC179,'04'!$AC$8:$BH$275,11,FALSE)+VLOOKUP($AC179,'05'!$AC$8:$BP$273,19,FALSE)+VLOOKUP($AC179,'06'!$AC$8:$BH$274,11,FALSE))</f>
        <v/>
      </c>
      <c r="AN179" s="159"/>
      <c r="AO179" s="159"/>
      <c r="AP179" s="160"/>
      <c r="AQ179" s="158" t="str">
        <f>IF(VLOOKUP($AC179,'04'!$AC$8:$BH$275,15,FALSE)+VLOOKUP($AC179,'05'!$AC$8:$BP$273,23,FALSE)+VLOOKUP($AC179,'06'!$AC$8:$BH$274,15,FALSE)=0,"",VLOOKUP($AC179,'04'!$AC$8:$BH$275,15,FALSE)+VLOOKUP($AC179,'05'!$AC$8:$BP$273,23,FALSE)+VLOOKUP($AC179,'06'!$AC$8:$BH$274,15,FALSE))</f>
        <v/>
      </c>
      <c r="AR179" s="159"/>
      <c r="AS179" s="159"/>
      <c r="AT179" s="160"/>
      <c r="AU179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79" s="159"/>
      <c r="AW179" s="159"/>
      <c r="AX179" s="160"/>
      <c r="AY179" s="158" t="str">
        <f>IF(VLOOKUP($AC179,'04'!$AC$8:$BH$275,23,FALSE)+VLOOKUP($AC179,'05'!$AC$8:$BP$273,31,FALSE)+VLOOKUP($AC179,'06'!$AC$8:$BH$274,23,FALSE)=0,"",VLOOKUP($AC179,'04'!$AC$8:$BH$275,23,FALSE)+VLOOKUP($AC179,'05'!$AC$8:$BP$273,31,FALSE)+VLOOKUP($AC179,'06'!$AC$8:$BH$274,23,FALSE))</f>
        <v/>
      </c>
      <c r="AZ179" s="159"/>
      <c r="BA179" s="159"/>
      <c r="BB179" s="160"/>
      <c r="BC179" s="158" t="str">
        <f>IF(VLOOKUP($AC179,'04'!$AC$8:$BH$275,27,FALSE)+VLOOKUP($AC179,'05'!$AC$8:$BP$273,35,FALSE)+VLOOKUP($AC179,'06'!$AC$8:$BH$274,27,FALSE)=0,"",VLOOKUP($AC179,'04'!$AC$8:$BH$275,27,FALSE)+VLOOKUP($AC179,'05'!$AC$8:$BP$273,35,FALSE)+VLOOKUP($AC179,'06'!$AC$8:$BH$274,27,FALSE))</f>
        <v/>
      </c>
      <c r="BD179" s="159"/>
      <c r="BE179" s="159"/>
      <c r="BF179" s="160"/>
      <c r="BG179" s="151" t="str">
        <f t="shared" si="116"/>
        <v>n.é.</v>
      </c>
      <c r="BH179" s="152"/>
    </row>
    <row r="180" spans="1:60" ht="20.100000000000001" customHeight="1">
      <c r="A180" s="91">
        <v>173</v>
      </c>
      <c r="B180" s="92"/>
      <c r="C180" s="123" t="s">
        <v>175</v>
      </c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5"/>
      <c r="AC180" s="156" t="s">
        <v>168</v>
      </c>
      <c r="AD180" s="157"/>
      <c r="AE180" s="98" t="str">
        <f>IF(VLOOKUP(AC180,'04'!$AC$8:$BH$275,3,FALSE)+VLOOKUP(AC180,'05'!$AC$8:$BP$273,3,FALSE)+VLOOKUP(AC180,'06'!$AC$8:$BH$274,3,FALSE)=0,"",VLOOKUP(AC180,'04'!$AC$8:$BH$275,3,FALSE)+VLOOKUP(AC180,'05'!$AC$8:$BP$273,3,FALSE)+VLOOKUP(AC180,'06'!$AC$8:$BH$274,3,FALSE))</f>
        <v/>
      </c>
      <c r="AF180" s="99"/>
      <c r="AG180" s="99"/>
      <c r="AH180" s="100"/>
      <c r="AI180" s="158" t="str">
        <f>IF(VLOOKUP(AC180,'04'!$AC$8:$BH$275,7,FALSE)+VLOOKUP(AC180,'05'!$AC$8:$BP$273,15,FALSE)+VLOOKUP(AC180,'06'!$AC$8:$BH$274,7,FALSE)=0,"",VLOOKUP(AC180,'04'!$AC$8:$BH$275,7,FALSE)+VLOOKUP(AC180,'05'!$AC$8:$BP$273,15,FALSE)+VLOOKUP(AC180,'06'!$AC$8:$BH$274,7,FALSE))</f>
        <v/>
      </c>
      <c r="AJ180" s="159"/>
      <c r="AK180" s="159"/>
      <c r="AL180" s="160"/>
      <c r="AM180" s="158" t="str">
        <f>IF(VLOOKUP($AC180,'04'!$AC$8:$BH$275,11,FALSE)+VLOOKUP($AC180,'05'!$AC$8:$BP$273,19,FALSE)+VLOOKUP($AC180,'06'!$AC$8:$BH$274,11,FALSE)=0,"",VLOOKUP($AC180,'04'!$AC$8:$BH$275,11,FALSE)+VLOOKUP($AC180,'05'!$AC$8:$BP$273,19,FALSE)+VLOOKUP($AC180,'06'!$AC$8:$BH$274,11,FALSE))</f>
        <v/>
      </c>
      <c r="AN180" s="159"/>
      <c r="AO180" s="159"/>
      <c r="AP180" s="160"/>
      <c r="AQ180" s="158" t="str">
        <f>IF(VLOOKUP($AC180,'04'!$AC$8:$BH$275,15,FALSE)+VLOOKUP($AC180,'05'!$AC$8:$BP$273,23,FALSE)+VLOOKUP($AC180,'06'!$AC$8:$BH$274,15,FALSE)=0,"",VLOOKUP($AC180,'04'!$AC$8:$BH$275,15,FALSE)+VLOOKUP($AC180,'05'!$AC$8:$BP$273,23,FALSE)+VLOOKUP($AC180,'06'!$AC$8:$BH$274,15,FALSE))</f>
        <v/>
      </c>
      <c r="AR180" s="159"/>
      <c r="AS180" s="159"/>
      <c r="AT180" s="160"/>
      <c r="AU180" s="15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80" s="159"/>
      <c r="AW180" s="159"/>
      <c r="AX180" s="160"/>
      <c r="AY180" s="158" t="str">
        <f>IF(VLOOKUP($AC180,'04'!$AC$8:$BH$275,23,FALSE)+VLOOKUP($AC180,'05'!$AC$8:$BP$273,31,FALSE)+VLOOKUP($AC180,'06'!$AC$8:$BH$274,23,FALSE)=0,"",VLOOKUP($AC180,'04'!$AC$8:$BH$275,23,FALSE)+VLOOKUP($AC180,'05'!$AC$8:$BP$273,31,FALSE)+VLOOKUP($AC180,'06'!$AC$8:$BH$274,23,FALSE))</f>
        <v/>
      </c>
      <c r="AZ180" s="159"/>
      <c r="BA180" s="159"/>
      <c r="BB180" s="160"/>
      <c r="BC180" s="158" t="str">
        <f>IF(VLOOKUP($AC180,'04'!$AC$8:$BH$275,27,FALSE)+VLOOKUP($AC180,'05'!$AC$8:$BP$273,35,FALSE)+VLOOKUP($AC180,'06'!$AC$8:$BH$274,27,FALSE)=0,"",VLOOKUP($AC180,'04'!$AC$8:$BH$275,27,FALSE)+VLOOKUP($AC180,'05'!$AC$8:$BP$273,35,FALSE)+VLOOKUP($AC180,'06'!$AC$8:$BH$274,27,FALSE))</f>
        <v/>
      </c>
      <c r="BD180" s="159"/>
      <c r="BE180" s="159"/>
      <c r="BF180" s="160"/>
      <c r="BG180" s="151" t="str">
        <f t="shared" si="116"/>
        <v>n.é.</v>
      </c>
      <c r="BH180" s="152"/>
    </row>
    <row r="181" spans="1:60" s="3" customFormat="1" ht="20.100000000000001" customHeight="1">
      <c r="A181" s="111">
        <v>174</v>
      </c>
      <c r="B181" s="112"/>
      <c r="C181" s="126" t="s">
        <v>484</v>
      </c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8"/>
      <c r="AC181" s="179" t="s">
        <v>62</v>
      </c>
      <c r="AD181" s="180"/>
      <c r="AE181" s="118">
        <f>SUM(AE173:AH180)</f>
        <v>0</v>
      </c>
      <c r="AF181" s="119"/>
      <c r="AG181" s="119"/>
      <c r="AH181" s="120"/>
      <c r="AI181" s="118">
        <f t="shared" ref="AI181" si="141">SUM(AI173:AL180)</f>
        <v>0</v>
      </c>
      <c r="AJ181" s="119"/>
      <c r="AK181" s="119"/>
      <c r="AL181" s="120"/>
      <c r="AM181" s="118">
        <f t="shared" ref="AM181" si="142">SUM(AM173:AP180)</f>
        <v>0</v>
      </c>
      <c r="AN181" s="119"/>
      <c r="AO181" s="119"/>
      <c r="AP181" s="120"/>
      <c r="AQ181" s="118">
        <f t="shared" ref="AQ181" si="143">SUM(AQ173:AT180)</f>
        <v>0</v>
      </c>
      <c r="AR181" s="119"/>
      <c r="AS181" s="119"/>
      <c r="AT181" s="120"/>
      <c r="AU181" s="118">
        <f t="shared" ref="AU181" si="144">SUM(AU173:AX180)</f>
        <v>0</v>
      </c>
      <c r="AV181" s="119"/>
      <c r="AW181" s="119"/>
      <c r="AX181" s="120"/>
      <c r="AY181" s="118">
        <f t="shared" ref="AY181" si="145">SUM(AY173:BB180)</f>
        <v>0</v>
      </c>
      <c r="AZ181" s="119"/>
      <c r="BA181" s="119"/>
      <c r="BB181" s="120"/>
      <c r="BC181" s="118">
        <f t="shared" ref="BC181" si="146">SUM(BC173:BF180)</f>
        <v>0</v>
      </c>
      <c r="BD181" s="119"/>
      <c r="BE181" s="119"/>
      <c r="BF181" s="120"/>
      <c r="BG181" s="121" t="str">
        <f>IF(AI181&gt;0,BC181/AI181,"n.é.")</f>
        <v>n.é.</v>
      </c>
      <c r="BH181" s="122"/>
    </row>
    <row r="182" spans="1:60" s="26" customFormat="1" ht="20.100000000000001" customHeight="1">
      <c r="A182" s="129">
        <v>175</v>
      </c>
      <c r="B182" s="130"/>
      <c r="C182" s="205" t="s">
        <v>485</v>
      </c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7"/>
      <c r="AC182" s="208" t="s">
        <v>176</v>
      </c>
      <c r="AD182" s="209"/>
      <c r="AE182" s="136">
        <f>AE111+AE112+AE137+AE146+AE159+AE167+AE172+AE181</f>
        <v>324194.09999999998</v>
      </c>
      <c r="AF182" s="137"/>
      <c r="AG182" s="137"/>
      <c r="AH182" s="138"/>
      <c r="AI182" s="136">
        <f t="shared" ref="AI182" si="147">AI111+AI112+AI137+AI146+AI159+AI167+AI172+AI181</f>
        <v>331981</v>
      </c>
      <c r="AJ182" s="137"/>
      <c r="AK182" s="137"/>
      <c r="AL182" s="138"/>
      <c r="AM182" s="136">
        <f>AM111+AM112+AM137+AM146+AM159+AM167+AM172+AM181</f>
        <v>35623</v>
      </c>
      <c r="AN182" s="137"/>
      <c r="AO182" s="137"/>
      <c r="AP182" s="138"/>
      <c r="AQ182" s="136">
        <f t="shared" ref="AQ182:BC182" si="148">AQ111+AQ112+AQ137+AQ146+AQ159+AQ167+AQ172+AQ181</f>
        <v>154975</v>
      </c>
      <c r="AR182" s="137"/>
      <c r="AS182" s="137"/>
      <c r="AT182" s="138"/>
      <c r="AU182" s="136">
        <f t="shared" si="148"/>
        <v>0</v>
      </c>
      <c r="AV182" s="137"/>
      <c r="AW182" s="137"/>
      <c r="AX182" s="138"/>
      <c r="AY182" s="136">
        <f t="shared" si="148"/>
        <v>173</v>
      </c>
      <c r="AZ182" s="137"/>
      <c r="BA182" s="137"/>
      <c r="BB182" s="138"/>
      <c r="BC182" s="136">
        <f t="shared" si="148"/>
        <v>143240</v>
      </c>
      <c r="BD182" s="137"/>
      <c r="BE182" s="137"/>
      <c r="BF182" s="138"/>
      <c r="BG182" s="139">
        <f t="shared" si="116"/>
        <v>0.43147047571999603</v>
      </c>
      <c r="BH182" s="140"/>
    </row>
    <row r="183" spans="1:60" ht="20.100000000000001" customHeight="1">
      <c r="A183" s="91">
        <v>176</v>
      </c>
      <c r="B183" s="92"/>
      <c r="C183" s="123" t="s">
        <v>396</v>
      </c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5"/>
      <c r="AC183" s="146" t="s">
        <v>397</v>
      </c>
      <c r="AD183" s="147"/>
      <c r="AE183" s="98" t="str">
        <f>IF(VLOOKUP(AC183,'04'!$AC$8:$BH$275,3,FALSE)+VLOOKUP(AC183,'05'!$AC$8:$BP$273,3,FALSE)+VLOOKUP(AC183,'06'!$AC$8:$BH$274,3,FALSE)=0,"",VLOOKUP(AC183,'04'!$AC$8:$BH$275,3,FALSE)+VLOOKUP(AC183,'05'!$AC$8:$BP$273,3,FALSE)+VLOOKUP(AC183,'06'!$AC$8:$BH$274,3,FALSE))</f>
        <v/>
      </c>
      <c r="AF183" s="99"/>
      <c r="AG183" s="99"/>
      <c r="AH183" s="100"/>
      <c r="AI183" s="118" t="str">
        <f>IF(VLOOKUP(AC183,'04'!$AC$8:$BH$275,7,FALSE)+VLOOKUP(AC183,'05'!$AC$8:$BP$273,15,FALSE)+VLOOKUP(AC183,'06'!$AC$8:$BH$274,7,FALSE)=0,"",VLOOKUP(AC183,'04'!$AC$8:$BH$275,7,FALSE)+VLOOKUP(AC183,'05'!$AC$8:$BP$273,15,FALSE)+VLOOKUP(AC183,'06'!$AC$8:$BH$274,7,FALSE))</f>
        <v/>
      </c>
      <c r="AJ183" s="119"/>
      <c r="AK183" s="119"/>
      <c r="AL183" s="120"/>
      <c r="AM183" s="118" t="str">
        <f>IF(VLOOKUP($AC183,'04'!$AC$8:$BH$275,11,FALSE)+VLOOKUP($AC183,'05'!$AC$8:$BP$273,19,FALSE)+VLOOKUP($AC183,'06'!$AC$8:$BH$274,11,FALSE)=0,"",VLOOKUP($AC183,'04'!$AC$8:$BH$275,11,FALSE)+VLOOKUP($AC183,'05'!$AC$8:$BP$273,19,FALSE)+VLOOKUP($AC183,'06'!$AC$8:$BH$274,11,FALSE))</f>
        <v/>
      </c>
      <c r="AN183" s="119"/>
      <c r="AO183" s="119"/>
      <c r="AP183" s="120"/>
      <c r="AQ183" s="118" t="str">
        <f>IF(VLOOKUP($AC183,'04'!$AC$8:$BH$275,15,FALSE)+VLOOKUP($AC183,'05'!$AC$8:$BP$273,23,FALSE)+VLOOKUP($AC183,'06'!$AC$8:$BH$274,15,FALSE)=0,"",VLOOKUP($AC183,'04'!$AC$8:$BH$275,15,FALSE)+VLOOKUP($AC183,'05'!$AC$8:$BP$273,23,FALSE)+VLOOKUP($AC183,'06'!$AC$8:$BH$274,15,FALSE))</f>
        <v/>
      </c>
      <c r="AR183" s="119"/>
      <c r="AS183" s="119"/>
      <c r="AT183" s="120"/>
      <c r="AU183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83" s="119"/>
      <c r="AW183" s="119"/>
      <c r="AX183" s="120"/>
      <c r="AY183" s="118" t="str">
        <f>IF(VLOOKUP($AC183,'04'!$AC$8:$BH$275,23,FALSE)+VLOOKUP($AC183,'05'!$AC$8:$BP$273,31,FALSE)+VLOOKUP($AC183,'06'!$AC$8:$BH$274,23,FALSE)=0,"",VLOOKUP($AC183,'04'!$AC$8:$BH$275,23,FALSE)+VLOOKUP($AC183,'05'!$AC$8:$BP$273,31,FALSE)+VLOOKUP($AC183,'06'!$AC$8:$BH$274,23,FALSE))</f>
        <v/>
      </c>
      <c r="AZ183" s="119"/>
      <c r="BA183" s="119"/>
      <c r="BB183" s="120"/>
      <c r="BC183" s="118" t="str">
        <f>IF(VLOOKUP($AC183,'04'!$AC$8:$BH$275,27,FALSE)+VLOOKUP($AC183,'05'!$AC$8:$BP$273,35,FALSE)+VLOOKUP($AC183,'06'!$AC$8:$BH$274,27,FALSE)=0,"",VLOOKUP($AC183,'04'!$AC$8:$BH$275,27,FALSE)+VLOOKUP($AC183,'05'!$AC$8:$BP$273,35,FALSE)+VLOOKUP($AC183,'06'!$AC$8:$BH$274,27,FALSE))</f>
        <v/>
      </c>
      <c r="BD183" s="119"/>
      <c r="BE183" s="119"/>
      <c r="BF183" s="120"/>
      <c r="BG183" s="121" t="str">
        <f t="shared" si="116"/>
        <v>n.é.</v>
      </c>
      <c r="BH183" s="122"/>
    </row>
    <row r="184" spans="1:60" ht="20.100000000000001" customHeight="1">
      <c r="A184" s="91">
        <v>177</v>
      </c>
      <c r="B184" s="92"/>
      <c r="C184" s="123" t="s">
        <v>398</v>
      </c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5"/>
      <c r="AC184" s="146" t="s">
        <v>399</v>
      </c>
      <c r="AD184" s="147"/>
      <c r="AE184" s="98" t="str">
        <f>IF(VLOOKUP(AC184,'04'!$AC$8:$BH$275,3,FALSE)+VLOOKUP(AC184,'05'!$AC$8:$BP$273,3,FALSE)+VLOOKUP(AC184,'06'!$AC$8:$BH$274,3,FALSE)=0,"",VLOOKUP(AC184,'04'!$AC$8:$BH$275,3,FALSE)+VLOOKUP(AC184,'05'!$AC$8:$BP$273,3,FALSE)+VLOOKUP(AC184,'06'!$AC$8:$BH$274,3,FALSE))</f>
        <v/>
      </c>
      <c r="AF184" s="99"/>
      <c r="AG184" s="99"/>
      <c r="AH184" s="100"/>
      <c r="AI184" s="118" t="str">
        <f>IF(VLOOKUP(AC184,'04'!$AC$8:$BH$275,7,FALSE)+VLOOKUP(AC184,'05'!$AC$8:$BP$273,15,FALSE)+VLOOKUP(AC184,'06'!$AC$8:$BH$274,7,FALSE)=0,"",VLOOKUP(AC184,'04'!$AC$8:$BH$275,7,FALSE)+VLOOKUP(AC184,'05'!$AC$8:$BP$273,15,FALSE)+VLOOKUP(AC184,'06'!$AC$8:$BH$274,7,FALSE))</f>
        <v/>
      </c>
      <c r="AJ184" s="119"/>
      <c r="AK184" s="119"/>
      <c r="AL184" s="120"/>
      <c r="AM184" s="118" t="str">
        <f>IF(VLOOKUP($AC184,'04'!$AC$8:$BH$275,11,FALSE)+VLOOKUP($AC184,'05'!$AC$8:$BP$273,19,FALSE)+VLOOKUP($AC184,'06'!$AC$8:$BH$274,11,FALSE)=0,"",VLOOKUP($AC184,'04'!$AC$8:$BH$275,11,FALSE)+VLOOKUP($AC184,'05'!$AC$8:$BP$273,19,FALSE)+VLOOKUP($AC184,'06'!$AC$8:$BH$274,11,FALSE))</f>
        <v/>
      </c>
      <c r="AN184" s="119"/>
      <c r="AO184" s="119"/>
      <c r="AP184" s="120"/>
      <c r="AQ184" s="118" t="str">
        <f>IF(VLOOKUP($AC184,'04'!$AC$8:$BH$275,15,FALSE)+VLOOKUP($AC184,'05'!$AC$8:$BP$273,23,FALSE)+VLOOKUP($AC184,'06'!$AC$8:$BH$274,15,FALSE)=0,"",VLOOKUP($AC184,'04'!$AC$8:$BH$275,15,FALSE)+VLOOKUP($AC184,'05'!$AC$8:$BP$273,23,FALSE)+VLOOKUP($AC184,'06'!$AC$8:$BH$274,15,FALSE))</f>
        <v/>
      </c>
      <c r="AR184" s="119"/>
      <c r="AS184" s="119"/>
      <c r="AT184" s="120"/>
      <c r="AU184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84" s="119"/>
      <c r="AW184" s="119"/>
      <c r="AX184" s="120"/>
      <c r="AY184" s="118" t="str">
        <f>IF(VLOOKUP($AC184,'04'!$AC$8:$BH$275,23,FALSE)+VLOOKUP($AC184,'05'!$AC$8:$BP$273,31,FALSE)+VLOOKUP($AC184,'06'!$AC$8:$BH$274,23,FALSE)=0,"",VLOOKUP($AC184,'04'!$AC$8:$BH$275,23,FALSE)+VLOOKUP($AC184,'05'!$AC$8:$BP$273,31,FALSE)+VLOOKUP($AC184,'06'!$AC$8:$BH$274,23,FALSE))</f>
        <v/>
      </c>
      <c r="AZ184" s="119"/>
      <c r="BA184" s="119"/>
      <c r="BB184" s="120"/>
      <c r="BC184" s="118" t="str">
        <f>IF(VLOOKUP($AC184,'04'!$AC$8:$BH$275,27,FALSE)+VLOOKUP($AC184,'05'!$AC$8:$BP$273,35,FALSE)+VLOOKUP($AC184,'06'!$AC$8:$BH$274,27,FALSE)=0,"",VLOOKUP($AC184,'04'!$AC$8:$BH$275,27,FALSE)+VLOOKUP($AC184,'05'!$AC$8:$BP$273,35,FALSE)+VLOOKUP($AC184,'06'!$AC$8:$BH$274,27,FALSE))</f>
        <v/>
      </c>
      <c r="BD184" s="119"/>
      <c r="BE184" s="119"/>
      <c r="BF184" s="120"/>
      <c r="BG184" s="121" t="str">
        <f t="shared" si="116"/>
        <v>n.é.</v>
      </c>
      <c r="BH184" s="122"/>
    </row>
    <row r="185" spans="1:60" ht="20.100000000000001" customHeight="1">
      <c r="A185" s="91">
        <v>178</v>
      </c>
      <c r="B185" s="92"/>
      <c r="C185" s="123" t="s">
        <v>400</v>
      </c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5"/>
      <c r="AC185" s="146" t="s">
        <v>401</v>
      </c>
      <c r="AD185" s="147"/>
      <c r="AE185" s="98" t="str">
        <f>IF(VLOOKUP(AC185,'04'!$AC$8:$BH$275,3,FALSE)+VLOOKUP(AC185,'05'!$AC$8:$BP$273,3,FALSE)+VLOOKUP(AC185,'06'!$AC$8:$BH$274,3,FALSE)=0,"",VLOOKUP(AC185,'04'!$AC$8:$BH$275,3,FALSE)+VLOOKUP(AC185,'05'!$AC$8:$BP$273,3,FALSE)+VLOOKUP(AC185,'06'!$AC$8:$BH$274,3,FALSE))</f>
        <v/>
      </c>
      <c r="AF185" s="99"/>
      <c r="AG185" s="99"/>
      <c r="AH185" s="100"/>
      <c r="AI185" s="118" t="str">
        <f>IF(VLOOKUP(AC185,'04'!$AC$8:$BH$275,7,FALSE)+VLOOKUP(AC185,'05'!$AC$8:$BP$273,15,FALSE)+VLOOKUP(AC185,'06'!$AC$8:$BH$274,7,FALSE)=0,"",VLOOKUP(AC185,'04'!$AC$8:$BH$275,7,FALSE)+VLOOKUP(AC185,'05'!$AC$8:$BP$273,15,FALSE)+VLOOKUP(AC185,'06'!$AC$8:$BH$274,7,FALSE))</f>
        <v/>
      </c>
      <c r="AJ185" s="119"/>
      <c r="AK185" s="119"/>
      <c r="AL185" s="120"/>
      <c r="AM185" s="118" t="str">
        <f>IF(VLOOKUP($AC185,'04'!$AC$8:$BH$275,11,FALSE)+VLOOKUP($AC185,'05'!$AC$8:$BP$273,19,FALSE)+VLOOKUP($AC185,'06'!$AC$8:$BH$274,11,FALSE)=0,"",VLOOKUP($AC185,'04'!$AC$8:$BH$275,11,FALSE)+VLOOKUP($AC185,'05'!$AC$8:$BP$273,19,FALSE)+VLOOKUP($AC185,'06'!$AC$8:$BH$274,11,FALSE))</f>
        <v/>
      </c>
      <c r="AN185" s="119"/>
      <c r="AO185" s="119"/>
      <c r="AP185" s="120"/>
      <c r="AQ185" s="118" t="str">
        <f>IF(VLOOKUP($AC185,'04'!$AC$8:$BH$275,15,FALSE)+VLOOKUP($AC185,'05'!$AC$8:$BP$273,23,FALSE)+VLOOKUP($AC185,'06'!$AC$8:$BH$274,15,FALSE)=0,"",VLOOKUP($AC185,'04'!$AC$8:$BH$275,15,FALSE)+VLOOKUP($AC185,'05'!$AC$8:$BP$273,23,FALSE)+VLOOKUP($AC185,'06'!$AC$8:$BH$274,15,FALSE))</f>
        <v/>
      </c>
      <c r="AR185" s="119"/>
      <c r="AS185" s="119"/>
      <c r="AT185" s="120"/>
      <c r="AU185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85" s="119"/>
      <c r="AW185" s="119"/>
      <c r="AX185" s="120"/>
      <c r="AY185" s="118" t="str">
        <f>IF(VLOOKUP($AC185,'04'!$AC$8:$BH$275,23,FALSE)+VLOOKUP($AC185,'05'!$AC$8:$BP$273,31,FALSE)+VLOOKUP($AC185,'06'!$AC$8:$BH$274,23,FALSE)=0,"",VLOOKUP($AC185,'04'!$AC$8:$BH$275,23,FALSE)+VLOOKUP($AC185,'05'!$AC$8:$BP$273,31,FALSE)+VLOOKUP($AC185,'06'!$AC$8:$BH$274,23,FALSE))</f>
        <v/>
      </c>
      <c r="AZ185" s="119"/>
      <c r="BA185" s="119"/>
      <c r="BB185" s="120"/>
      <c r="BC185" s="118" t="str">
        <f>IF(VLOOKUP($AC185,'04'!$AC$8:$BH$275,27,FALSE)+VLOOKUP($AC185,'05'!$AC$8:$BP$273,35,FALSE)+VLOOKUP($AC185,'06'!$AC$8:$BH$274,27,FALSE)=0,"",VLOOKUP($AC185,'04'!$AC$8:$BH$275,27,FALSE)+VLOOKUP($AC185,'05'!$AC$8:$BP$273,35,FALSE)+VLOOKUP($AC185,'06'!$AC$8:$BH$274,27,FALSE))</f>
        <v/>
      </c>
      <c r="BD185" s="119"/>
      <c r="BE185" s="119"/>
      <c r="BF185" s="120"/>
      <c r="BG185" s="121" t="str">
        <f t="shared" si="116"/>
        <v>n.é.</v>
      </c>
      <c r="BH185" s="122"/>
    </row>
    <row r="186" spans="1:60" s="3" customFormat="1" ht="20.100000000000001" customHeight="1">
      <c r="A186" s="111">
        <v>179</v>
      </c>
      <c r="B186" s="112"/>
      <c r="C186" s="126" t="s">
        <v>486</v>
      </c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8"/>
      <c r="AC186" s="141" t="s">
        <v>402</v>
      </c>
      <c r="AD186" s="142"/>
      <c r="AE186" s="118">
        <f>SUM(AE183:AH185)</f>
        <v>0</v>
      </c>
      <c r="AF186" s="119"/>
      <c r="AG186" s="119"/>
      <c r="AH186" s="120"/>
      <c r="AI186" s="118">
        <f t="shared" ref="AI186" si="149">SUM(AI183:AL185)</f>
        <v>0</v>
      </c>
      <c r="AJ186" s="119"/>
      <c r="AK186" s="119"/>
      <c r="AL186" s="120"/>
      <c r="AM186" s="118">
        <f t="shared" ref="AM186" si="150">SUM(AM183:AP185)</f>
        <v>0</v>
      </c>
      <c r="AN186" s="119"/>
      <c r="AO186" s="119"/>
      <c r="AP186" s="120"/>
      <c r="AQ186" s="118">
        <f t="shared" ref="AQ186" si="151">SUM(AQ183:AT185)</f>
        <v>0</v>
      </c>
      <c r="AR186" s="119"/>
      <c r="AS186" s="119"/>
      <c r="AT186" s="120"/>
      <c r="AU186" s="118">
        <f t="shared" ref="AU186" si="152">SUM(AU183:AX185)</f>
        <v>0</v>
      </c>
      <c r="AV186" s="119"/>
      <c r="AW186" s="119"/>
      <c r="AX186" s="120"/>
      <c r="AY186" s="118">
        <f t="shared" ref="AY186" si="153">SUM(AY183:BB185)</f>
        <v>0</v>
      </c>
      <c r="AZ186" s="119"/>
      <c r="BA186" s="119"/>
      <c r="BB186" s="120"/>
      <c r="BC186" s="118">
        <f t="shared" ref="BC186" si="154">SUM(BC183:BF185)</f>
        <v>0</v>
      </c>
      <c r="BD186" s="119"/>
      <c r="BE186" s="119"/>
      <c r="BF186" s="120"/>
      <c r="BG186" s="121" t="str">
        <f>IF(AI186&gt;0,BC186/AI186,"n.é.")</f>
        <v>n.é.</v>
      </c>
      <c r="BH186" s="122"/>
    </row>
    <row r="187" spans="1:60" ht="20.100000000000001" customHeight="1">
      <c r="A187" s="91">
        <v>180</v>
      </c>
      <c r="B187" s="92"/>
      <c r="C187" s="143" t="s">
        <v>403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5"/>
      <c r="AC187" s="146" t="s">
        <v>404</v>
      </c>
      <c r="AD187" s="147"/>
      <c r="AE187" s="98" t="str">
        <f>IF(VLOOKUP(AC187,'04'!$AC$8:$BH$275,3,FALSE)+VLOOKUP(AC187,'05'!$AC$8:$BP$273,3,FALSE)+VLOOKUP(AC187,'06'!$AC$8:$BH$274,3,FALSE)=0,"",VLOOKUP(AC187,'04'!$AC$8:$BH$275,3,FALSE)+VLOOKUP(AC187,'05'!$AC$8:$BP$273,3,FALSE)+VLOOKUP(AC187,'06'!$AC$8:$BH$274,3,FALSE))</f>
        <v/>
      </c>
      <c r="AF187" s="99"/>
      <c r="AG187" s="99"/>
      <c r="AH187" s="100"/>
      <c r="AI187" s="118" t="str">
        <f>IF(VLOOKUP(AC187,'04'!$AC$8:$BH$275,7,FALSE)+VLOOKUP(AC187,'05'!$AC$8:$BP$273,15,FALSE)+VLOOKUP(AC187,'06'!$AC$8:$BH$274,7,FALSE)=0,"",VLOOKUP(AC187,'04'!$AC$8:$BH$275,7,FALSE)+VLOOKUP(AC187,'05'!$AC$8:$BP$273,15,FALSE)+VLOOKUP(AC187,'06'!$AC$8:$BH$274,7,FALSE))</f>
        <v/>
      </c>
      <c r="AJ187" s="119"/>
      <c r="AK187" s="119"/>
      <c r="AL187" s="120"/>
      <c r="AM187" s="118" t="str">
        <f>IF(VLOOKUP($AC187,'04'!$AC$8:$BH$275,11,FALSE)+VLOOKUP($AC187,'05'!$AC$8:$BP$273,19,FALSE)+VLOOKUP($AC187,'06'!$AC$8:$BH$274,11,FALSE)=0,"",VLOOKUP($AC187,'04'!$AC$8:$BH$275,11,FALSE)+VLOOKUP($AC187,'05'!$AC$8:$BP$273,19,FALSE)+VLOOKUP($AC187,'06'!$AC$8:$BH$274,11,FALSE))</f>
        <v/>
      </c>
      <c r="AN187" s="119"/>
      <c r="AO187" s="119"/>
      <c r="AP187" s="120"/>
      <c r="AQ187" s="118" t="str">
        <f>IF(VLOOKUP($AC187,'04'!$AC$8:$BH$275,15,FALSE)+VLOOKUP($AC187,'05'!$AC$8:$BP$273,23,FALSE)+VLOOKUP($AC187,'06'!$AC$8:$BH$274,15,FALSE)=0,"",VLOOKUP($AC187,'04'!$AC$8:$BH$275,15,FALSE)+VLOOKUP($AC187,'05'!$AC$8:$BP$273,23,FALSE)+VLOOKUP($AC187,'06'!$AC$8:$BH$274,15,FALSE))</f>
        <v/>
      </c>
      <c r="AR187" s="119"/>
      <c r="AS187" s="119"/>
      <c r="AT187" s="120"/>
      <c r="AU187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87" s="119"/>
      <c r="AW187" s="119"/>
      <c r="AX187" s="120"/>
      <c r="AY187" s="118" t="str">
        <f>IF(VLOOKUP($AC187,'04'!$AC$8:$BH$275,23,FALSE)+VLOOKUP($AC187,'05'!$AC$8:$BP$273,31,FALSE)+VLOOKUP($AC187,'06'!$AC$8:$BH$274,23,FALSE)=0,"",VLOOKUP($AC187,'04'!$AC$8:$BH$275,23,FALSE)+VLOOKUP($AC187,'05'!$AC$8:$BP$273,31,FALSE)+VLOOKUP($AC187,'06'!$AC$8:$BH$274,23,FALSE))</f>
        <v/>
      </c>
      <c r="AZ187" s="119"/>
      <c r="BA187" s="119"/>
      <c r="BB187" s="120"/>
      <c r="BC187" s="118" t="str">
        <f>IF(VLOOKUP($AC187,'04'!$AC$8:$BH$275,27,FALSE)+VLOOKUP($AC187,'05'!$AC$8:$BP$273,35,FALSE)+VLOOKUP($AC187,'06'!$AC$8:$BH$274,27,FALSE)=0,"",VLOOKUP($AC187,'04'!$AC$8:$BH$275,27,FALSE)+VLOOKUP($AC187,'05'!$AC$8:$BP$273,35,FALSE)+VLOOKUP($AC187,'06'!$AC$8:$BH$274,27,FALSE))</f>
        <v/>
      </c>
      <c r="BD187" s="119"/>
      <c r="BE187" s="119"/>
      <c r="BF187" s="120"/>
      <c r="BG187" s="121" t="str">
        <f t="shared" si="116"/>
        <v>n.é.</v>
      </c>
      <c r="BH187" s="122"/>
    </row>
    <row r="188" spans="1:60" ht="20.100000000000001" customHeight="1">
      <c r="A188" s="91">
        <v>181</v>
      </c>
      <c r="B188" s="92"/>
      <c r="C188" s="143" t="s">
        <v>405</v>
      </c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5"/>
      <c r="AC188" s="146" t="s">
        <v>406</v>
      </c>
      <c r="AD188" s="147"/>
      <c r="AE188" s="98" t="str">
        <f>IF(VLOOKUP(AC188,'04'!$AC$8:$BH$275,3,FALSE)+VLOOKUP(AC188,'05'!$AC$8:$BP$273,3,FALSE)+VLOOKUP(AC188,'06'!$AC$8:$BH$274,3,FALSE)=0,"",VLOOKUP(AC188,'04'!$AC$8:$BH$275,3,FALSE)+VLOOKUP(AC188,'05'!$AC$8:$BP$273,3,FALSE)+VLOOKUP(AC188,'06'!$AC$8:$BH$274,3,FALSE))</f>
        <v/>
      </c>
      <c r="AF188" s="99"/>
      <c r="AG188" s="99"/>
      <c r="AH188" s="100"/>
      <c r="AI188" s="118" t="str">
        <f>IF(VLOOKUP(AC188,'04'!$AC$8:$BH$275,7,FALSE)+VLOOKUP(AC188,'05'!$AC$8:$BP$273,15,FALSE)+VLOOKUP(AC188,'06'!$AC$8:$BH$274,7,FALSE)=0,"",VLOOKUP(AC188,'04'!$AC$8:$BH$275,7,FALSE)+VLOOKUP(AC188,'05'!$AC$8:$BP$273,15,FALSE)+VLOOKUP(AC188,'06'!$AC$8:$BH$274,7,FALSE))</f>
        <v/>
      </c>
      <c r="AJ188" s="119"/>
      <c r="AK188" s="119"/>
      <c r="AL188" s="120"/>
      <c r="AM188" s="118" t="str">
        <f>IF(VLOOKUP($AC188,'04'!$AC$8:$BH$275,11,FALSE)+VLOOKUP($AC188,'05'!$AC$8:$BP$273,19,FALSE)+VLOOKUP($AC188,'06'!$AC$8:$BH$274,11,FALSE)=0,"",VLOOKUP($AC188,'04'!$AC$8:$BH$275,11,FALSE)+VLOOKUP($AC188,'05'!$AC$8:$BP$273,19,FALSE)+VLOOKUP($AC188,'06'!$AC$8:$BH$274,11,FALSE))</f>
        <v/>
      </c>
      <c r="AN188" s="119"/>
      <c r="AO188" s="119"/>
      <c r="AP188" s="120"/>
      <c r="AQ188" s="118" t="str">
        <f>IF(VLOOKUP($AC188,'04'!$AC$8:$BH$275,15,FALSE)+VLOOKUP($AC188,'05'!$AC$8:$BP$273,23,FALSE)+VLOOKUP($AC188,'06'!$AC$8:$BH$274,15,FALSE)=0,"",VLOOKUP($AC188,'04'!$AC$8:$BH$275,15,FALSE)+VLOOKUP($AC188,'05'!$AC$8:$BP$273,23,FALSE)+VLOOKUP($AC188,'06'!$AC$8:$BH$274,15,FALSE))</f>
        <v/>
      </c>
      <c r="AR188" s="119"/>
      <c r="AS188" s="119"/>
      <c r="AT188" s="120"/>
      <c r="AU188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88" s="119"/>
      <c r="AW188" s="119"/>
      <c r="AX188" s="120"/>
      <c r="AY188" s="118" t="str">
        <f>IF(VLOOKUP($AC188,'04'!$AC$8:$BH$275,23,FALSE)+VLOOKUP($AC188,'05'!$AC$8:$BP$273,31,FALSE)+VLOOKUP($AC188,'06'!$AC$8:$BH$274,23,FALSE)=0,"",VLOOKUP($AC188,'04'!$AC$8:$BH$275,23,FALSE)+VLOOKUP($AC188,'05'!$AC$8:$BP$273,31,FALSE)+VLOOKUP($AC188,'06'!$AC$8:$BH$274,23,FALSE))</f>
        <v/>
      </c>
      <c r="AZ188" s="119"/>
      <c r="BA188" s="119"/>
      <c r="BB188" s="120"/>
      <c r="BC188" s="118" t="str">
        <f>IF(VLOOKUP($AC188,'04'!$AC$8:$BH$275,27,FALSE)+VLOOKUP($AC188,'05'!$AC$8:$BP$273,35,FALSE)+VLOOKUP($AC188,'06'!$AC$8:$BH$274,27,FALSE)=0,"",VLOOKUP($AC188,'04'!$AC$8:$BH$275,27,FALSE)+VLOOKUP($AC188,'05'!$AC$8:$BP$273,35,FALSE)+VLOOKUP($AC188,'06'!$AC$8:$BH$274,27,FALSE))</f>
        <v/>
      </c>
      <c r="BD188" s="119"/>
      <c r="BE188" s="119"/>
      <c r="BF188" s="120"/>
      <c r="BG188" s="121" t="str">
        <f t="shared" si="116"/>
        <v>n.é.</v>
      </c>
      <c r="BH188" s="122"/>
    </row>
    <row r="189" spans="1:60" ht="20.100000000000001" customHeight="1">
      <c r="A189" s="91">
        <v>182</v>
      </c>
      <c r="B189" s="92"/>
      <c r="C189" s="123" t="s">
        <v>407</v>
      </c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5"/>
      <c r="AC189" s="146" t="s">
        <v>408</v>
      </c>
      <c r="AD189" s="147"/>
      <c r="AE189" s="98" t="str">
        <f>IF(VLOOKUP(AC189,'04'!$AC$8:$BH$275,3,FALSE)+VLOOKUP(AC189,'05'!$AC$8:$BP$273,3,FALSE)+VLOOKUP(AC189,'06'!$AC$8:$BH$274,3,FALSE)=0,"",VLOOKUP(AC189,'04'!$AC$8:$BH$275,3,FALSE)+VLOOKUP(AC189,'05'!$AC$8:$BP$273,3,FALSE)+VLOOKUP(AC189,'06'!$AC$8:$BH$274,3,FALSE))</f>
        <v/>
      </c>
      <c r="AF189" s="99"/>
      <c r="AG189" s="99"/>
      <c r="AH189" s="100"/>
      <c r="AI189" s="118" t="str">
        <f>IF(VLOOKUP(AC189,'04'!$AC$8:$BH$275,7,FALSE)+VLOOKUP(AC189,'05'!$AC$8:$BP$273,15,FALSE)+VLOOKUP(AC189,'06'!$AC$8:$BH$274,7,FALSE)=0,"",VLOOKUP(AC189,'04'!$AC$8:$BH$275,7,FALSE)+VLOOKUP(AC189,'05'!$AC$8:$BP$273,15,FALSE)+VLOOKUP(AC189,'06'!$AC$8:$BH$274,7,FALSE))</f>
        <v/>
      </c>
      <c r="AJ189" s="119"/>
      <c r="AK189" s="119"/>
      <c r="AL189" s="120"/>
      <c r="AM189" s="118" t="str">
        <f>IF(VLOOKUP($AC189,'04'!$AC$8:$BH$275,11,FALSE)+VLOOKUP($AC189,'05'!$AC$8:$BP$273,19,FALSE)+VLOOKUP($AC189,'06'!$AC$8:$BH$274,11,FALSE)=0,"",VLOOKUP($AC189,'04'!$AC$8:$BH$275,11,FALSE)+VLOOKUP($AC189,'05'!$AC$8:$BP$273,19,FALSE)+VLOOKUP($AC189,'06'!$AC$8:$BH$274,11,FALSE))</f>
        <v/>
      </c>
      <c r="AN189" s="119"/>
      <c r="AO189" s="119"/>
      <c r="AP189" s="120"/>
      <c r="AQ189" s="118" t="str">
        <f>IF(VLOOKUP($AC189,'04'!$AC$8:$BH$275,15,FALSE)+VLOOKUP($AC189,'05'!$AC$8:$BP$273,23,FALSE)+VLOOKUP($AC189,'06'!$AC$8:$BH$274,15,FALSE)=0,"",VLOOKUP($AC189,'04'!$AC$8:$BH$275,15,FALSE)+VLOOKUP($AC189,'05'!$AC$8:$BP$273,23,FALSE)+VLOOKUP($AC189,'06'!$AC$8:$BH$274,15,FALSE))</f>
        <v/>
      </c>
      <c r="AR189" s="119"/>
      <c r="AS189" s="119"/>
      <c r="AT189" s="120"/>
      <c r="AU189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89" s="119"/>
      <c r="AW189" s="119"/>
      <c r="AX189" s="120"/>
      <c r="AY189" s="118" t="str">
        <f>IF(VLOOKUP($AC189,'04'!$AC$8:$BH$275,23,FALSE)+VLOOKUP($AC189,'05'!$AC$8:$BP$273,31,FALSE)+VLOOKUP($AC189,'06'!$AC$8:$BH$274,23,FALSE)=0,"",VLOOKUP($AC189,'04'!$AC$8:$BH$275,23,FALSE)+VLOOKUP($AC189,'05'!$AC$8:$BP$273,31,FALSE)+VLOOKUP($AC189,'06'!$AC$8:$BH$274,23,FALSE))</f>
        <v/>
      </c>
      <c r="AZ189" s="119"/>
      <c r="BA189" s="119"/>
      <c r="BB189" s="120"/>
      <c r="BC189" s="118" t="str">
        <f>IF(VLOOKUP($AC189,'04'!$AC$8:$BH$275,27,FALSE)+VLOOKUP($AC189,'05'!$AC$8:$BP$273,35,FALSE)+VLOOKUP($AC189,'06'!$AC$8:$BH$274,27,FALSE)=0,"",VLOOKUP($AC189,'04'!$AC$8:$BH$275,27,FALSE)+VLOOKUP($AC189,'05'!$AC$8:$BP$273,35,FALSE)+VLOOKUP($AC189,'06'!$AC$8:$BH$274,27,FALSE))</f>
        <v/>
      </c>
      <c r="BD189" s="119"/>
      <c r="BE189" s="119"/>
      <c r="BF189" s="120"/>
      <c r="BG189" s="121" t="str">
        <f t="shared" si="116"/>
        <v>n.é.</v>
      </c>
      <c r="BH189" s="122"/>
    </row>
    <row r="190" spans="1:60" ht="20.100000000000001" customHeight="1">
      <c r="A190" s="91">
        <v>183</v>
      </c>
      <c r="B190" s="92"/>
      <c r="C190" s="123" t="s">
        <v>409</v>
      </c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5"/>
      <c r="AC190" s="146" t="s">
        <v>410</v>
      </c>
      <c r="AD190" s="147"/>
      <c r="AE190" s="98" t="str">
        <f>IF(VLOOKUP(AC190,'04'!$AC$8:$BH$275,3,FALSE)+VLOOKUP(AC190,'05'!$AC$8:$BP$273,3,FALSE)+VLOOKUP(AC190,'06'!$AC$8:$BH$274,3,FALSE)=0,"",VLOOKUP(AC190,'04'!$AC$8:$BH$275,3,FALSE)+VLOOKUP(AC190,'05'!$AC$8:$BP$273,3,FALSE)+VLOOKUP(AC190,'06'!$AC$8:$BH$274,3,FALSE))</f>
        <v/>
      </c>
      <c r="AF190" s="99"/>
      <c r="AG190" s="99"/>
      <c r="AH190" s="100"/>
      <c r="AI190" s="118" t="str">
        <f>IF(VLOOKUP(AC190,'04'!$AC$8:$BH$275,7,FALSE)+VLOOKUP(AC190,'05'!$AC$8:$BP$273,15,FALSE)+VLOOKUP(AC190,'06'!$AC$8:$BH$274,7,FALSE)=0,"",VLOOKUP(AC190,'04'!$AC$8:$BH$275,7,FALSE)+VLOOKUP(AC190,'05'!$AC$8:$BP$273,15,FALSE)+VLOOKUP(AC190,'06'!$AC$8:$BH$274,7,FALSE))</f>
        <v/>
      </c>
      <c r="AJ190" s="119"/>
      <c r="AK190" s="119"/>
      <c r="AL190" s="120"/>
      <c r="AM190" s="118" t="str">
        <f>IF(VLOOKUP($AC190,'04'!$AC$8:$BH$275,11,FALSE)+VLOOKUP($AC190,'05'!$AC$8:$BP$273,19,FALSE)+VLOOKUP($AC190,'06'!$AC$8:$BH$274,11,FALSE)=0,"",VLOOKUP($AC190,'04'!$AC$8:$BH$275,11,FALSE)+VLOOKUP($AC190,'05'!$AC$8:$BP$273,19,FALSE)+VLOOKUP($AC190,'06'!$AC$8:$BH$274,11,FALSE))</f>
        <v/>
      </c>
      <c r="AN190" s="119"/>
      <c r="AO190" s="119"/>
      <c r="AP190" s="120"/>
      <c r="AQ190" s="118" t="str">
        <f>IF(VLOOKUP($AC190,'04'!$AC$8:$BH$275,15,FALSE)+VLOOKUP($AC190,'05'!$AC$8:$BP$273,23,FALSE)+VLOOKUP($AC190,'06'!$AC$8:$BH$274,15,FALSE)=0,"",VLOOKUP($AC190,'04'!$AC$8:$BH$275,15,FALSE)+VLOOKUP($AC190,'05'!$AC$8:$BP$273,23,FALSE)+VLOOKUP($AC190,'06'!$AC$8:$BH$274,15,FALSE))</f>
        <v/>
      </c>
      <c r="AR190" s="119"/>
      <c r="AS190" s="119"/>
      <c r="AT190" s="120"/>
      <c r="AU190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90" s="119"/>
      <c r="AW190" s="119"/>
      <c r="AX190" s="120"/>
      <c r="AY190" s="118" t="str">
        <f>IF(VLOOKUP($AC190,'04'!$AC$8:$BH$275,23,FALSE)+VLOOKUP($AC190,'05'!$AC$8:$BP$273,31,FALSE)+VLOOKUP($AC190,'06'!$AC$8:$BH$274,23,FALSE)=0,"",VLOOKUP($AC190,'04'!$AC$8:$BH$275,23,FALSE)+VLOOKUP($AC190,'05'!$AC$8:$BP$273,31,FALSE)+VLOOKUP($AC190,'06'!$AC$8:$BH$274,23,FALSE))</f>
        <v/>
      </c>
      <c r="AZ190" s="119"/>
      <c r="BA190" s="119"/>
      <c r="BB190" s="120"/>
      <c r="BC190" s="118" t="str">
        <f>IF(VLOOKUP($AC190,'04'!$AC$8:$BH$275,27,FALSE)+VLOOKUP($AC190,'05'!$AC$8:$BP$273,35,FALSE)+VLOOKUP($AC190,'06'!$AC$8:$BH$274,27,FALSE)=0,"",VLOOKUP($AC190,'04'!$AC$8:$BH$275,27,FALSE)+VLOOKUP($AC190,'05'!$AC$8:$BP$273,35,FALSE)+VLOOKUP($AC190,'06'!$AC$8:$BH$274,27,FALSE))</f>
        <v/>
      </c>
      <c r="BD190" s="119"/>
      <c r="BE190" s="119"/>
      <c r="BF190" s="120"/>
      <c r="BG190" s="121" t="str">
        <f t="shared" si="116"/>
        <v>n.é.</v>
      </c>
      <c r="BH190" s="122"/>
    </row>
    <row r="191" spans="1:60" s="3" customFormat="1" ht="20.100000000000001" customHeight="1">
      <c r="A191" s="111">
        <v>184</v>
      </c>
      <c r="B191" s="112"/>
      <c r="C191" s="148" t="s">
        <v>487</v>
      </c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50"/>
      <c r="AC191" s="141" t="s">
        <v>411</v>
      </c>
      <c r="AD191" s="142"/>
      <c r="AE191" s="118">
        <f>SUM(AE187:AH190)</f>
        <v>0</v>
      </c>
      <c r="AF191" s="119"/>
      <c r="AG191" s="119"/>
      <c r="AH191" s="120"/>
      <c r="AI191" s="118">
        <f t="shared" ref="AI191" si="155">SUM(AI187:AL190)</f>
        <v>0</v>
      </c>
      <c r="AJ191" s="119"/>
      <c r="AK191" s="119"/>
      <c r="AL191" s="120"/>
      <c r="AM191" s="118">
        <f t="shared" ref="AM191" si="156">SUM(AM187:AP190)</f>
        <v>0</v>
      </c>
      <c r="AN191" s="119"/>
      <c r="AO191" s="119"/>
      <c r="AP191" s="120"/>
      <c r="AQ191" s="118">
        <f t="shared" ref="AQ191" si="157">SUM(AQ187:AT190)</f>
        <v>0</v>
      </c>
      <c r="AR191" s="119"/>
      <c r="AS191" s="119"/>
      <c r="AT191" s="120"/>
      <c r="AU191" s="118">
        <f t="shared" ref="AU191" si="158">SUM(AU187:AX190)</f>
        <v>0</v>
      </c>
      <c r="AV191" s="119"/>
      <c r="AW191" s="119"/>
      <c r="AX191" s="120"/>
      <c r="AY191" s="118">
        <f t="shared" ref="AY191" si="159">SUM(AY187:BB190)</f>
        <v>0</v>
      </c>
      <c r="AZ191" s="119"/>
      <c r="BA191" s="119"/>
      <c r="BB191" s="120"/>
      <c r="BC191" s="118">
        <f t="shared" ref="BC191" si="160">SUM(BC187:BF190)</f>
        <v>0</v>
      </c>
      <c r="BD191" s="119"/>
      <c r="BE191" s="119"/>
      <c r="BF191" s="120"/>
      <c r="BG191" s="121" t="str">
        <f>IF(AI191&gt;0,BC191/AI191,"n.é.")</f>
        <v>n.é.</v>
      </c>
      <c r="BH191" s="122"/>
    </row>
    <row r="192" spans="1:60" ht="20.100000000000001" customHeight="1">
      <c r="A192" s="91">
        <v>185</v>
      </c>
      <c r="B192" s="92"/>
      <c r="C192" s="143" t="s">
        <v>412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5"/>
      <c r="AC192" s="146" t="s">
        <v>413</v>
      </c>
      <c r="AD192" s="147"/>
      <c r="AE192" s="98" t="str">
        <f>IF(VLOOKUP(AC192,'04'!$AC$8:$BH$275,3,FALSE)+VLOOKUP(AC192,'05'!$AC$8:$BP$273,3,FALSE)+VLOOKUP(AC192,'06'!$AC$8:$BH$274,3,FALSE)=0,"",VLOOKUP(AC192,'04'!$AC$8:$BH$275,3,FALSE)+VLOOKUP(AC192,'05'!$AC$8:$BP$273,3,FALSE)+VLOOKUP(AC192,'06'!$AC$8:$BH$274,3,FALSE))</f>
        <v/>
      </c>
      <c r="AF192" s="99"/>
      <c r="AG192" s="99"/>
      <c r="AH192" s="100"/>
      <c r="AI192" s="118" t="str">
        <f>IF(VLOOKUP(AC192,'04'!$AC$8:$BH$275,7,FALSE)+VLOOKUP(AC192,'05'!$AC$8:$BP$273,15,FALSE)+VLOOKUP(AC192,'06'!$AC$8:$BH$274,7,FALSE)=0,"",VLOOKUP(AC192,'04'!$AC$8:$BH$275,7,FALSE)+VLOOKUP(AC192,'05'!$AC$8:$BP$273,15,FALSE)+VLOOKUP(AC192,'06'!$AC$8:$BH$274,7,FALSE))</f>
        <v/>
      </c>
      <c r="AJ192" s="119"/>
      <c r="AK192" s="119"/>
      <c r="AL192" s="120"/>
      <c r="AM192" s="118" t="str">
        <f>IF(VLOOKUP($AC192,'04'!$AC$8:$BH$275,11,FALSE)+VLOOKUP($AC192,'05'!$AC$8:$BP$273,19,FALSE)+VLOOKUP($AC192,'06'!$AC$8:$BH$274,11,FALSE)=0,"",VLOOKUP($AC192,'04'!$AC$8:$BH$275,11,FALSE)+VLOOKUP($AC192,'05'!$AC$8:$BP$273,19,FALSE)+VLOOKUP($AC192,'06'!$AC$8:$BH$274,11,FALSE))</f>
        <v/>
      </c>
      <c r="AN192" s="119"/>
      <c r="AO192" s="119"/>
      <c r="AP192" s="120"/>
      <c r="AQ192" s="118" t="str">
        <f>IF(VLOOKUP($AC192,'04'!$AC$8:$BH$275,15,FALSE)+VLOOKUP($AC192,'05'!$AC$8:$BP$273,23,FALSE)+VLOOKUP($AC192,'06'!$AC$8:$BH$274,15,FALSE)=0,"",VLOOKUP($AC192,'04'!$AC$8:$BH$275,15,FALSE)+VLOOKUP($AC192,'05'!$AC$8:$BP$273,23,FALSE)+VLOOKUP($AC192,'06'!$AC$8:$BH$274,15,FALSE))</f>
        <v/>
      </c>
      <c r="AR192" s="119"/>
      <c r="AS192" s="119"/>
      <c r="AT192" s="120"/>
      <c r="AU192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92" s="119"/>
      <c r="AW192" s="119"/>
      <c r="AX192" s="120"/>
      <c r="AY192" s="118" t="str">
        <f>IF(VLOOKUP($AC192,'04'!$AC$8:$BH$275,23,FALSE)+VLOOKUP($AC192,'05'!$AC$8:$BP$273,31,FALSE)+VLOOKUP($AC192,'06'!$AC$8:$BH$274,23,FALSE)=0,"",VLOOKUP($AC192,'04'!$AC$8:$BH$275,23,FALSE)+VLOOKUP($AC192,'05'!$AC$8:$BP$273,31,FALSE)+VLOOKUP($AC192,'06'!$AC$8:$BH$274,23,FALSE))</f>
        <v/>
      </c>
      <c r="AZ192" s="119"/>
      <c r="BA192" s="119"/>
      <c r="BB192" s="120"/>
      <c r="BC192" s="118" t="str">
        <f>IF(VLOOKUP($AC192,'04'!$AC$8:$BH$275,27,FALSE)+VLOOKUP($AC192,'05'!$AC$8:$BP$273,35,FALSE)+VLOOKUP($AC192,'06'!$AC$8:$BH$274,27,FALSE)=0,"",VLOOKUP($AC192,'04'!$AC$8:$BH$275,27,FALSE)+VLOOKUP($AC192,'05'!$AC$8:$BP$273,35,FALSE)+VLOOKUP($AC192,'06'!$AC$8:$BH$274,27,FALSE))</f>
        <v/>
      </c>
      <c r="BD192" s="119"/>
      <c r="BE192" s="119"/>
      <c r="BF192" s="120"/>
      <c r="BG192" s="121" t="str">
        <f t="shared" si="116"/>
        <v>n.é.</v>
      </c>
      <c r="BH192" s="122"/>
    </row>
    <row r="193" spans="1:60" ht="20.100000000000001" customHeight="1">
      <c r="A193" s="91">
        <v>186</v>
      </c>
      <c r="B193" s="92"/>
      <c r="C193" s="143" t="s">
        <v>414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5"/>
      <c r="AC193" s="146" t="s">
        <v>415</v>
      </c>
      <c r="AD193" s="147"/>
      <c r="AE193" s="98" t="str">
        <f>IF(VLOOKUP(AC193,'04'!$AC$8:$BH$275,3,FALSE)+VLOOKUP(AC193,'05'!$AC$8:$BP$273,3,FALSE)+VLOOKUP(AC193,'06'!$AC$8:$BH$274,3,FALSE)=0,"",VLOOKUP(AC193,'04'!$AC$8:$BH$275,3,FALSE)+VLOOKUP(AC193,'05'!$AC$8:$BP$273,3,FALSE)+VLOOKUP(AC193,'06'!$AC$8:$BH$274,3,FALSE))</f>
        <v/>
      </c>
      <c r="AF193" s="99"/>
      <c r="AG193" s="99"/>
      <c r="AH193" s="100"/>
      <c r="AI193" s="118" t="str">
        <f>IF(VLOOKUP(AC193,'04'!$AC$8:$BH$275,7,FALSE)+VLOOKUP(AC193,'05'!$AC$8:$BP$273,15,FALSE)+VLOOKUP(AC193,'06'!$AC$8:$BH$274,7,FALSE)=0,"",VLOOKUP(AC193,'04'!$AC$8:$BH$275,7,FALSE)+VLOOKUP(AC193,'05'!$AC$8:$BP$273,15,FALSE)+VLOOKUP(AC193,'06'!$AC$8:$BH$274,7,FALSE))</f>
        <v/>
      </c>
      <c r="AJ193" s="119"/>
      <c r="AK193" s="119"/>
      <c r="AL193" s="120"/>
      <c r="AM193" s="118" t="str">
        <f>IF(VLOOKUP($AC193,'04'!$AC$8:$BH$275,11,FALSE)+VLOOKUP($AC193,'05'!$AC$8:$BP$273,19,FALSE)+VLOOKUP($AC193,'06'!$AC$8:$BH$274,11,FALSE)=0,"",VLOOKUP($AC193,'04'!$AC$8:$BH$275,11,FALSE)+VLOOKUP($AC193,'05'!$AC$8:$BP$273,19,FALSE)+VLOOKUP($AC193,'06'!$AC$8:$BH$274,11,FALSE))</f>
        <v/>
      </c>
      <c r="AN193" s="119"/>
      <c r="AO193" s="119"/>
      <c r="AP193" s="120"/>
      <c r="AQ193" s="118" t="str">
        <f>IF(VLOOKUP($AC193,'04'!$AC$8:$BH$275,15,FALSE)+VLOOKUP($AC193,'05'!$AC$8:$BP$273,23,FALSE)+VLOOKUP($AC193,'06'!$AC$8:$BH$274,15,FALSE)=0,"",VLOOKUP($AC193,'04'!$AC$8:$BH$275,15,FALSE)+VLOOKUP($AC193,'05'!$AC$8:$BP$273,23,FALSE)+VLOOKUP($AC193,'06'!$AC$8:$BH$274,15,FALSE))</f>
        <v/>
      </c>
      <c r="AR193" s="119"/>
      <c r="AS193" s="119"/>
      <c r="AT193" s="120"/>
      <c r="AU193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93" s="119"/>
      <c r="AW193" s="119"/>
      <c r="AX193" s="120"/>
      <c r="AY193" s="118" t="str">
        <f>IF(VLOOKUP($AC193,'04'!$AC$8:$BH$275,23,FALSE)+VLOOKUP($AC193,'05'!$AC$8:$BP$273,31,FALSE)+VLOOKUP($AC193,'06'!$AC$8:$BH$274,23,FALSE)=0,"",VLOOKUP($AC193,'04'!$AC$8:$BH$275,23,FALSE)+VLOOKUP($AC193,'05'!$AC$8:$BP$273,31,FALSE)+VLOOKUP($AC193,'06'!$AC$8:$BH$274,23,FALSE))</f>
        <v/>
      </c>
      <c r="AZ193" s="119"/>
      <c r="BA193" s="119"/>
      <c r="BB193" s="120"/>
      <c r="BC193" s="118" t="str">
        <f>IF(VLOOKUP($AC193,'04'!$AC$8:$BH$275,27,FALSE)+VLOOKUP($AC193,'05'!$AC$8:$BP$273,35,FALSE)+VLOOKUP($AC193,'06'!$AC$8:$BH$274,27,FALSE)=0,"",VLOOKUP($AC193,'04'!$AC$8:$BH$275,27,FALSE)+VLOOKUP($AC193,'05'!$AC$8:$BP$273,35,FALSE)+VLOOKUP($AC193,'06'!$AC$8:$BH$274,27,FALSE))</f>
        <v/>
      </c>
      <c r="BD193" s="119"/>
      <c r="BE193" s="119"/>
      <c r="BF193" s="120"/>
      <c r="BG193" s="121" t="str">
        <f t="shared" si="116"/>
        <v>n.é.</v>
      </c>
      <c r="BH193" s="122"/>
    </row>
    <row r="194" spans="1:60" ht="20.100000000000001" customHeight="1">
      <c r="A194" s="91">
        <v>187</v>
      </c>
      <c r="B194" s="92"/>
      <c r="C194" s="143" t="s">
        <v>416</v>
      </c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5"/>
      <c r="AC194" s="146" t="s">
        <v>417</v>
      </c>
      <c r="AD194" s="147"/>
      <c r="AE194" s="98">
        <v>0</v>
      </c>
      <c r="AF194" s="99"/>
      <c r="AG194" s="99"/>
      <c r="AH194" s="100"/>
      <c r="AI194" s="98">
        <v>0</v>
      </c>
      <c r="AJ194" s="99"/>
      <c r="AK194" s="99"/>
      <c r="AL194" s="100"/>
      <c r="AM194" s="98">
        <v>0</v>
      </c>
      <c r="AN194" s="99"/>
      <c r="AO194" s="99"/>
      <c r="AP194" s="100"/>
      <c r="AQ194" s="98">
        <v>0</v>
      </c>
      <c r="AR194" s="99"/>
      <c r="AS194" s="99"/>
      <c r="AT194" s="100"/>
      <c r="AU194" s="98">
        <v>0</v>
      </c>
      <c r="AV194" s="99"/>
      <c r="AW194" s="99"/>
      <c r="AX194" s="100"/>
      <c r="AY194" s="98">
        <v>0</v>
      </c>
      <c r="AZ194" s="99"/>
      <c r="BA194" s="99"/>
      <c r="BB194" s="100"/>
      <c r="BC194" s="98">
        <v>0</v>
      </c>
      <c r="BD194" s="99"/>
      <c r="BE194" s="99"/>
      <c r="BF194" s="100"/>
      <c r="BG194" s="121" t="str">
        <f>IF(AI194&gt;0,BC194/AI194,"n.é.")</f>
        <v>n.é.</v>
      </c>
      <c r="BH194" s="122"/>
    </row>
    <row r="195" spans="1:60" ht="20.100000000000001" customHeight="1">
      <c r="A195" s="91">
        <v>188</v>
      </c>
      <c r="B195" s="92"/>
      <c r="C195" s="143" t="s">
        <v>418</v>
      </c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5"/>
      <c r="AC195" s="146" t="s">
        <v>419</v>
      </c>
      <c r="AD195" s="147"/>
      <c r="AE195" s="98" t="str">
        <f>IF(VLOOKUP(AC195,'04'!$AC$8:$BH$275,3,FALSE)+VLOOKUP(AC195,'05'!$AC$8:$BP$273,3,FALSE)+VLOOKUP(AC195,'06'!$AC$8:$BH$274,3,FALSE)=0,"",VLOOKUP(AC195,'04'!$AC$8:$BH$275,3,FALSE)+VLOOKUP(AC195,'05'!$AC$8:$BP$273,3,FALSE)+VLOOKUP(AC195,'06'!$AC$8:$BH$274,3,FALSE))</f>
        <v/>
      </c>
      <c r="AF195" s="99"/>
      <c r="AG195" s="99"/>
      <c r="AH195" s="100"/>
      <c r="AI195" s="118" t="str">
        <f>IF(VLOOKUP(AC195,'04'!$AC$8:$BH$275,7,FALSE)+VLOOKUP(AC195,'05'!$AC$8:$BP$273,15,FALSE)+VLOOKUP(AC195,'06'!$AC$8:$BH$274,7,FALSE)=0,"",VLOOKUP(AC195,'04'!$AC$8:$BH$275,7,FALSE)+VLOOKUP(AC195,'05'!$AC$8:$BP$273,15,FALSE)+VLOOKUP(AC195,'06'!$AC$8:$BH$274,7,FALSE))</f>
        <v/>
      </c>
      <c r="AJ195" s="119"/>
      <c r="AK195" s="119"/>
      <c r="AL195" s="120"/>
      <c r="AM195" s="118" t="str">
        <f>IF(VLOOKUP($AC195,'04'!$AC$8:$BH$275,11,FALSE)+VLOOKUP($AC195,'05'!$AC$8:$BP$273,19,FALSE)+VLOOKUP($AC195,'06'!$AC$8:$BH$274,11,FALSE)=0,"",VLOOKUP($AC195,'04'!$AC$8:$BH$275,11,FALSE)+VLOOKUP($AC195,'05'!$AC$8:$BP$273,19,FALSE)+VLOOKUP($AC195,'06'!$AC$8:$BH$274,11,FALSE))</f>
        <v/>
      </c>
      <c r="AN195" s="119"/>
      <c r="AO195" s="119"/>
      <c r="AP195" s="120"/>
      <c r="AQ195" s="118" t="str">
        <f>IF(VLOOKUP($AC195,'04'!$AC$8:$BH$275,15,FALSE)+VLOOKUP($AC195,'05'!$AC$8:$BP$273,23,FALSE)+VLOOKUP($AC195,'06'!$AC$8:$BH$274,15,FALSE)=0,"",VLOOKUP($AC195,'04'!$AC$8:$BH$275,15,FALSE)+VLOOKUP($AC195,'05'!$AC$8:$BP$273,23,FALSE)+VLOOKUP($AC195,'06'!$AC$8:$BH$274,15,FALSE))</f>
        <v/>
      </c>
      <c r="AR195" s="119"/>
      <c r="AS195" s="119"/>
      <c r="AT195" s="120"/>
      <c r="AU195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95" s="119"/>
      <c r="AW195" s="119"/>
      <c r="AX195" s="120"/>
      <c r="AY195" s="118" t="str">
        <f>IF(VLOOKUP($AC195,'04'!$AC$8:$BH$275,23,FALSE)+VLOOKUP($AC195,'05'!$AC$8:$BP$273,31,FALSE)+VLOOKUP($AC195,'06'!$AC$8:$BH$274,23,FALSE)=0,"",VLOOKUP($AC195,'04'!$AC$8:$BH$275,23,FALSE)+VLOOKUP($AC195,'05'!$AC$8:$BP$273,31,FALSE)+VLOOKUP($AC195,'06'!$AC$8:$BH$274,23,FALSE))</f>
        <v/>
      </c>
      <c r="AZ195" s="119"/>
      <c r="BA195" s="119"/>
      <c r="BB195" s="120"/>
      <c r="BC195" s="118" t="str">
        <f>IF(VLOOKUP($AC195,'04'!$AC$8:$BH$275,27,FALSE)+VLOOKUP($AC195,'05'!$AC$8:$BP$273,35,FALSE)+VLOOKUP($AC195,'06'!$AC$8:$BH$274,27,FALSE)=0,"",VLOOKUP($AC195,'04'!$AC$8:$BH$275,27,FALSE)+VLOOKUP($AC195,'05'!$AC$8:$BP$273,35,FALSE)+VLOOKUP($AC195,'06'!$AC$8:$BH$274,27,FALSE))</f>
        <v/>
      </c>
      <c r="BD195" s="119"/>
      <c r="BE195" s="119"/>
      <c r="BF195" s="120"/>
      <c r="BG195" s="121" t="str">
        <f t="shared" si="116"/>
        <v>n.é.</v>
      </c>
      <c r="BH195" s="122"/>
    </row>
    <row r="196" spans="1:60" ht="20.100000000000001" customHeight="1">
      <c r="A196" s="91">
        <v>189</v>
      </c>
      <c r="B196" s="92"/>
      <c r="C196" s="143" t="s">
        <v>420</v>
      </c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5"/>
      <c r="AC196" s="146" t="s">
        <v>421</v>
      </c>
      <c r="AD196" s="147"/>
      <c r="AE196" s="98" t="str">
        <f>IF(VLOOKUP(AC196,'04'!$AC$8:$BH$275,3,FALSE)+VLOOKUP(AC196,'05'!$AC$8:$BP$273,3,FALSE)+VLOOKUP(AC196,'06'!$AC$8:$BH$274,3,FALSE)=0,"",VLOOKUP(AC196,'04'!$AC$8:$BH$275,3,FALSE)+VLOOKUP(AC196,'05'!$AC$8:$BP$273,3,FALSE)+VLOOKUP(AC196,'06'!$AC$8:$BH$274,3,FALSE))</f>
        <v/>
      </c>
      <c r="AF196" s="99"/>
      <c r="AG196" s="99"/>
      <c r="AH196" s="100"/>
      <c r="AI196" s="118" t="str">
        <f>IF(VLOOKUP(AC196,'04'!$AC$8:$BH$275,7,FALSE)+VLOOKUP(AC196,'05'!$AC$8:$BP$273,15,FALSE)+VLOOKUP(AC196,'06'!$AC$8:$BH$274,7,FALSE)=0,"",VLOOKUP(AC196,'04'!$AC$8:$BH$275,7,FALSE)+VLOOKUP(AC196,'05'!$AC$8:$BP$273,15,FALSE)+VLOOKUP(AC196,'06'!$AC$8:$BH$274,7,FALSE))</f>
        <v/>
      </c>
      <c r="AJ196" s="119"/>
      <c r="AK196" s="119"/>
      <c r="AL196" s="120"/>
      <c r="AM196" s="118" t="str">
        <f>IF(VLOOKUP($AC196,'04'!$AC$8:$BH$275,11,FALSE)+VLOOKUP($AC196,'05'!$AC$8:$BP$273,19,FALSE)+VLOOKUP($AC196,'06'!$AC$8:$BH$274,11,FALSE)=0,"",VLOOKUP($AC196,'04'!$AC$8:$BH$275,11,FALSE)+VLOOKUP($AC196,'05'!$AC$8:$BP$273,19,FALSE)+VLOOKUP($AC196,'06'!$AC$8:$BH$274,11,FALSE))</f>
        <v/>
      </c>
      <c r="AN196" s="119"/>
      <c r="AO196" s="119"/>
      <c r="AP196" s="120"/>
      <c r="AQ196" s="118" t="str">
        <f>IF(VLOOKUP($AC196,'04'!$AC$8:$BH$275,15,FALSE)+VLOOKUP($AC196,'05'!$AC$8:$BP$273,23,FALSE)+VLOOKUP($AC196,'06'!$AC$8:$BH$274,15,FALSE)=0,"",VLOOKUP($AC196,'04'!$AC$8:$BH$275,15,FALSE)+VLOOKUP($AC196,'05'!$AC$8:$BP$273,23,FALSE)+VLOOKUP($AC196,'06'!$AC$8:$BH$274,15,FALSE))</f>
        <v/>
      </c>
      <c r="AR196" s="119"/>
      <c r="AS196" s="119"/>
      <c r="AT196" s="120"/>
      <c r="AU196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96" s="119"/>
      <c r="AW196" s="119"/>
      <c r="AX196" s="120"/>
      <c r="AY196" s="118" t="str">
        <f>IF(VLOOKUP($AC196,'04'!$AC$8:$BH$275,23,FALSE)+VLOOKUP($AC196,'05'!$AC$8:$BP$273,31,FALSE)+VLOOKUP($AC196,'06'!$AC$8:$BH$274,23,FALSE)=0,"",VLOOKUP($AC196,'04'!$AC$8:$BH$275,23,FALSE)+VLOOKUP($AC196,'05'!$AC$8:$BP$273,31,FALSE)+VLOOKUP($AC196,'06'!$AC$8:$BH$274,23,FALSE))</f>
        <v/>
      </c>
      <c r="AZ196" s="119"/>
      <c r="BA196" s="119"/>
      <c r="BB196" s="120"/>
      <c r="BC196" s="118" t="str">
        <f>IF(VLOOKUP($AC196,'04'!$AC$8:$BH$275,27,FALSE)+VLOOKUP($AC196,'05'!$AC$8:$BP$273,35,FALSE)+VLOOKUP($AC196,'06'!$AC$8:$BH$274,27,FALSE)=0,"",VLOOKUP($AC196,'04'!$AC$8:$BH$275,27,FALSE)+VLOOKUP($AC196,'05'!$AC$8:$BP$273,35,FALSE)+VLOOKUP($AC196,'06'!$AC$8:$BH$274,27,FALSE))</f>
        <v/>
      </c>
      <c r="BD196" s="119"/>
      <c r="BE196" s="119"/>
      <c r="BF196" s="120"/>
      <c r="BG196" s="121" t="str">
        <f t="shared" si="116"/>
        <v>n.é.</v>
      </c>
      <c r="BH196" s="122"/>
    </row>
    <row r="197" spans="1:60" ht="20.100000000000001" customHeight="1">
      <c r="A197" s="91">
        <v>190</v>
      </c>
      <c r="B197" s="92"/>
      <c r="C197" s="143" t="s">
        <v>422</v>
      </c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5"/>
      <c r="AC197" s="146" t="s">
        <v>423</v>
      </c>
      <c r="AD197" s="147"/>
      <c r="AE197" s="98" t="str">
        <f>IF(VLOOKUP(AC197,'04'!$AC$8:$BH$275,3,FALSE)+VLOOKUP(AC197,'05'!$AC$8:$BP$273,3,FALSE)+VLOOKUP(AC197,'06'!$AC$8:$BH$274,3,FALSE)=0,"",VLOOKUP(AC197,'04'!$AC$8:$BH$275,3,FALSE)+VLOOKUP(AC197,'05'!$AC$8:$BP$273,3,FALSE)+VLOOKUP(AC197,'06'!$AC$8:$BH$274,3,FALSE))</f>
        <v/>
      </c>
      <c r="AF197" s="99"/>
      <c r="AG197" s="99"/>
      <c r="AH197" s="100"/>
      <c r="AI197" s="118" t="str">
        <f>IF(VLOOKUP(AC197,'04'!$AC$8:$BH$275,7,FALSE)+VLOOKUP(AC197,'05'!$AC$8:$BP$273,15,FALSE)+VLOOKUP(AC197,'06'!$AC$8:$BH$274,7,FALSE)=0,"",VLOOKUP(AC197,'04'!$AC$8:$BH$275,7,FALSE)+VLOOKUP(AC197,'05'!$AC$8:$BP$273,15,FALSE)+VLOOKUP(AC197,'06'!$AC$8:$BH$274,7,FALSE))</f>
        <v/>
      </c>
      <c r="AJ197" s="119"/>
      <c r="AK197" s="119"/>
      <c r="AL197" s="120"/>
      <c r="AM197" s="118" t="str">
        <f>IF(VLOOKUP($AC197,'04'!$AC$8:$BH$275,11,FALSE)+VLOOKUP($AC197,'05'!$AC$8:$BP$273,19,FALSE)+VLOOKUP($AC197,'06'!$AC$8:$BH$274,11,FALSE)=0,"",VLOOKUP($AC197,'04'!$AC$8:$BH$275,11,FALSE)+VLOOKUP($AC197,'05'!$AC$8:$BP$273,19,FALSE)+VLOOKUP($AC197,'06'!$AC$8:$BH$274,11,FALSE))</f>
        <v/>
      </c>
      <c r="AN197" s="119"/>
      <c r="AO197" s="119"/>
      <c r="AP197" s="120"/>
      <c r="AQ197" s="118" t="str">
        <f>IF(VLOOKUP($AC197,'04'!$AC$8:$BH$275,15,FALSE)+VLOOKUP($AC197,'05'!$AC$8:$BP$273,23,FALSE)+VLOOKUP($AC197,'06'!$AC$8:$BH$274,15,FALSE)=0,"",VLOOKUP($AC197,'04'!$AC$8:$BH$275,15,FALSE)+VLOOKUP($AC197,'05'!$AC$8:$BP$273,23,FALSE)+VLOOKUP($AC197,'06'!$AC$8:$BH$274,15,FALSE))</f>
        <v/>
      </c>
      <c r="AR197" s="119"/>
      <c r="AS197" s="119"/>
      <c r="AT197" s="120"/>
      <c r="AU197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97" s="119"/>
      <c r="AW197" s="119"/>
      <c r="AX197" s="120"/>
      <c r="AY197" s="118" t="str">
        <f>IF(VLOOKUP($AC197,'04'!$AC$8:$BH$275,23,FALSE)+VLOOKUP($AC197,'05'!$AC$8:$BP$273,31,FALSE)+VLOOKUP($AC197,'06'!$AC$8:$BH$274,23,FALSE)=0,"",VLOOKUP($AC197,'04'!$AC$8:$BH$275,23,FALSE)+VLOOKUP($AC197,'05'!$AC$8:$BP$273,31,FALSE)+VLOOKUP($AC197,'06'!$AC$8:$BH$274,23,FALSE))</f>
        <v/>
      </c>
      <c r="AZ197" s="119"/>
      <c r="BA197" s="119"/>
      <c r="BB197" s="120"/>
      <c r="BC197" s="118" t="str">
        <f>IF(VLOOKUP($AC197,'04'!$AC$8:$BH$275,27,FALSE)+VLOOKUP($AC197,'05'!$AC$8:$BP$273,35,FALSE)+VLOOKUP($AC197,'06'!$AC$8:$BH$274,27,FALSE)=0,"",VLOOKUP($AC197,'04'!$AC$8:$BH$275,27,FALSE)+VLOOKUP($AC197,'05'!$AC$8:$BP$273,35,FALSE)+VLOOKUP($AC197,'06'!$AC$8:$BH$274,27,FALSE))</f>
        <v/>
      </c>
      <c r="BD197" s="119"/>
      <c r="BE197" s="119"/>
      <c r="BF197" s="120"/>
      <c r="BG197" s="121" t="str">
        <f t="shared" si="116"/>
        <v>n.é.</v>
      </c>
      <c r="BH197" s="122"/>
    </row>
    <row r="198" spans="1:60" s="3" customFormat="1" ht="20.100000000000001" customHeight="1">
      <c r="A198" s="111">
        <v>191</v>
      </c>
      <c r="B198" s="112"/>
      <c r="C198" s="148" t="s">
        <v>488</v>
      </c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50"/>
      <c r="AC198" s="141" t="s">
        <v>424</v>
      </c>
      <c r="AD198" s="142"/>
      <c r="AE198" s="118">
        <f>AE186+SUM(AE191:AH197)</f>
        <v>0</v>
      </c>
      <c r="AF198" s="119"/>
      <c r="AG198" s="119"/>
      <c r="AH198" s="120"/>
      <c r="AI198" s="118">
        <v>0</v>
      </c>
      <c r="AJ198" s="119"/>
      <c r="AK198" s="119"/>
      <c r="AL198" s="120"/>
      <c r="AM198" s="118">
        <v>0</v>
      </c>
      <c r="AN198" s="119"/>
      <c r="AO198" s="119"/>
      <c r="AP198" s="120"/>
      <c r="AQ198" s="118">
        <v>0</v>
      </c>
      <c r="AR198" s="119"/>
      <c r="AS198" s="119"/>
      <c r="AT198" s="120"/>
      <c r="AU198" s="118">
        <v>0</v>
      </c>
      <c r="AV198" s="119"/>
      <c r="AW198" s="119"/>
      <c r="AX198" s="120"/>
      <c r="AY198" s="118">
        <v>0</v>
      </c>
      <c r="AZ198" s="119"/>
      <c r="BA198" s="119"/>
      <c r="BB198" s="120"/>
      <c r="BC198" s="118">
        <v>0</v>
      </c>
      <c r="BD198" s="119"/>
      <c r="BE198" s="119"/>
      <c r="BF198" s="120"/>
      <c r="BG198" s="121" t="str">
        <f>IF(AI198&gt;0,BC198/AI198,"n.é.")</f>
        <v>n.é.</v>
      </c>
      <c r="BH198" s="122"/>
    </row>
    <row r="199" spans="1:60" ht="20.100000000000001" customHeight="1">
      <c r="A199" s="91">
        <v>192</v>
      </c>
      <c r="B199" s="92"/>
      <c r="C199" s="143" t="s">
        <v>425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5"/>
      <c r="AC199" s="146" t="s">
        <v>426</v>
      </c>
      <c r="AD199" s="147"/>
      <c r="AE199" s="98" t="str">
        <f>IF(VLOOKUP(AC199,'04'!$AC$8:$BH$275,3,FALSE)+VLOOKUP(AC199,'05'!$AC$8:$BP$273,3,FALSE)+VLOOKUP(AC199,'06'!$AC$8:$BH$274,3,FALSE)=0,"",VLOOKUP(AC199,'04'!$AC$8:$BH$275,3,FALSE)+VLOOKUP(AC199,'05'!$AC$8:$BP$273,3,FALSE)+VLOOKUP(AC199,'06'!$AC$8:$BH$274,3,FALSE))</f>
        <v/>
      </c>
      <c r="AF199" s="99"/>
      <c r="AG199" s="99"/>
      <c r="AH199" s="100"/>
      <c r="AI199" s="118" t="str">
        <f>IF(VLOOKUP(AC199,'04'!$AC$8:$BH$275,7,FALSE)+VLOOKUP(AC199,'05'!$AC$8:$BP$273,15,FALSE)+VLOOKUP(AC199,'06'!$AC$8:$BH$274,7,FALSE)=0,"",VLOOKUP(AC199,'04'!$AC$8:$BH$275,7,FALSE)+VLOOKUP(AC199,'05'!$AC$8:$BP$273,15,FALSE)+VLOOKUP(AC199,'06'!$AC$8:$BH$274,7,FALSE))</f>
        <v/>
      </c>
      <c r="AJ199" s="119"/>
      <c r="AK199" s="119"/>
      <c r="AL199" s="120"/>
      <c r="AM199" s="118" t="str">
        <f>IF(VLOOKUP($AC199,'04'!$AC$8:$BH$275,11,FALSE)+VLOOKUP($AC199,'05'!$AC$8:$BP$273,19,FALSE)+VLOOKUP($AC199,'06'!$AC$8:$BH$274,11,FALSE)=0,"",VLOOKUP($AC199,'04'!$AC$8:$BH$275,11,FALSE)+VLOOKUP($AC199,'05'!$AC$8:$BP$273,19,FALSE)+VLOOKUP($AC199,'06'!$AC$8:$BH$274,11,FALSE))</f>
        <v/>
      </c>
      <c r="AN199" s="119"/>
      <c r="AO199" s="119"/>
      <c r="AP199" s="120"/>
      <c r="AQ199" s="118" t="str">
        <f>IF(VLOOKUP($AC199,'04'!$AC$8:$BH$275,15,FALSE)+VLOOKUP($AC199,'05'!$AC$8:$BP$273,23,FALSE)+VLOOKUP($AC199,'06'!$AC$8:$BH$274,15,FALSE)=0,"",VLOOKUP($AC199,'04'!$AC$8:$BH$275,15,FALSE)+VLOOKUP($AC199,'05'!$AC$8:$BP$273,23,FALSE)+VLOOKUP($AC199,'06'!$AC$8:$BH$274,15,FALSE))</f>
        <v/>
      </c>
      <c r="AR199" s="119"/>
      <c r="AS199" s="119"/>
      <c r="AT199" s="120"/>
      <c r="AU199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199" s="119"/>
      <c r="AW199" s="119"/>
      <c r="AX199" s="120"/>
      <c r="AY199" s="118" t="str">
        <f>IF(VLOOKUP($AC199,'04'!$AC$8:$BH$275,23,FALSE)+VLOOKUP($AC199,'05'!$AC$8:$BP$273,31,FALSE)+VLOOKUP($AC199,'06'!$AC$8:$BH$274,23,FALSE)=0,"",VLOOKUP($AC199,'04'!$AC$8:$BH$275,23,FALSE)+VLOOKUP($AC199,'05'!$AC$8:$BP$273,31,FALSE)+VLOOKUP($AC199,'06'!$AC$8:$BH$274,23,FALSE))</f>
        <v/>
      </c>
      <c r="AZ199" s="119"/>
      <c r="BA199" s="119"/>
      <c r="BB199" s="120"/>
      <c r="BC199" s="118" t="str">
        <f>IF(VLOOKUP($AC199,'04'!$AC$8:$BH$275,27,FALSE)+VLOOKUP($AC199,'05'!$AC$8:$BP$273,35,FALSE)+VLOOKUP($AC199,'06'!$AC$8:$BH$274,27,FALSE)=0,"",VLOOKUP($AC199,'04'!$AC$8:$BH$275,27,FALSE)+VLOOKUP($AC199,'05'!$AC$8:$BP$273,35,FALSE)+VLOOKUP($AC199,'06'!$AC$8:$BH$274,27,FALSE))</f>
        <v/>
      </c>
      <c r="BD199" s="119"/>
      <c r="BE199" s="119"/>
      <c r="BF199" s="120"/>
      <c r="BG199" s="121" t="str">
        <f t="shared" si="116"/>
        <v>n.é.</v>
      </c>
      <c r="BH199" s="122"/>
    </row>
    <row r="200" spans="1:60" ht="20.100000000000001" customHeight="1">
      <c r="A200" s="91">
        <v>193</v>
      </c>
      <c r="B200" s="92"/>
      <c r="C200" s="123" t="s">
        <v>427</v>
      </c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5"/>
      <c r="AC200" s="146" t="s">
        <v>428</v>
      </c>
      <c r="AD200" s="147"/>
      <c r="AE200" s="98" t="str">
        <f>IF(VLOOKUP(AC200,'04'!$AC$8:$BH$275,3,FALSE)+VLOOKUP(AC200,'05'!$AC$8:$BP$273,3,FALSE)+VLOOKUP(AC200,'06'!$AC$8:$BH$274,3,FALSE)=0,"",VLOOKUP(AC200,'04'!$AC$8:$BH$275,3,FALSE)+VLOOKUP(AC200,'05'!$AC$8:$BP$273,3,FALSE)+VLOOKUP(AC200,'06'!$AC$8:$BH$274,3,FALSE))</f>
        <v/>
      </c>
      <c r="AF200" s="99"/>
      <c r="AG200" s="99"/>
      <c r="AH200" s="100"/>
      <c r="AI200" s="118" t="str">
        <f>IF(VLOOKUP(AC200,'04'!$AC$8:$BH$275,7,FALSE)+VLOOKUP(AC200,'05'!$AC$8:$BP$273,15,FALSE)+VLOOKUP(AC200,'06'!$AC$8:$BH$274,7,FALSE)=0,"",VLOOKUP(AC200,'04'!$AC$8:$BH$275,7,FALSE)+VLOOKUP(AC200,'05'!$AC$8:$BP$273,15,FALSE)+VLOOKUP(AC200,'06'!$AC$8:$BH$274,7,FALSE))</f>
        <v/>
      </c>
      <c r="AJ200" s="119"/>
      <c r="AK200" s="119"/>
      <c r="AL200" s="120"/>
      <c r="AM200" s="118" t="str">
        <f>IF(VLOOKUP($AC200,'04'!$AC$8:$BH$275,11,FALSE)+VLOOKUP($AC200,'05'!$AC$8:$BP$273,19,FALSE)+VLOOKUP($AC200,'06'!$AC$8:$BH$274,11,FALSE)=0,"",VLOOKUP($AC200,'04'!$AC$8:$BH$275,11,FALSE)+VLOOKUP($AC200,'05'!$AC$8:$BP$273,19,FALSE)+VLOOKUP($AC200,'06'!$AC$8:$BH$274,11,FALSE))</f>
        <v/>
      </c>
      <c r="AN200" s="119"/>
      <c r="AO200" s="119"/>
      <c r="AP200" s="120"/>
      <c r="AQ200" s="118" t="str">
        <f>IF(VLOOKUP($AC200,'04'!$AC$8:$BH$275,15,FALSE)+VLOOKUP($AC200,'05'!$AC$8:$BP$273,23,FALSE)+VLOOKUP($AC200,'06'!$AC$8:$BH$274,15,FALSE)=0,"",VLOOKUP($AC200,'04'!$AC$8:$BH$275,15,FALSE)+VLOOKUP($AC200,'05'!$AC$8:$BP$273,23,FALSE)+VLOOKUP($AC200,'06'!$AC$8:$BH$274,15,FALSE))</f>
        <v/>
      </c>
      <c r="AR200" s="119"/>
      <c r="AS200" s="119"/>
      <c r="AT200" s="120"/>
      <c r="AU200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200" s="119"/>
      <c r="AW200" s="119"/>
      <c r="AX200" s="120"/>
      <c r="AY200" s="118" t="str">
        <f>IF(VLOOKUP($AC200,'04'!$AC$8:$BH$275,23,FALSE)+VLOOKUP($AC200,'05'!$AC$8:$BP$273,31,FALSE)+VLOOKUP($AC200,'06'!$AC$8:$BH$274,23,FALSE)=0,"",VLOOKUP($AC200,'04'!$AC$8:$BH$275,23,FALSE)+VLOOKUP($AC200,'05'!$AC$8:$BP$273,31,FALSE)+VLOOKUP($AC200,'06'!$AC$8:$BH$274,23,FALSE))</f>
        <v/>
      </c>
      <c r="AZ200" s="119"/>
      <c r="BA200" s="119"/>
      <c r="BB200" s="120"/>
      <c r="BC200" s="118" t="str">
        <f>IF(VLOOKUP($AC200,'04'!$AC$8:$BH$275,27,FALSE)+VLOOKUP($AC200,'05'!$AC$8:$BP$273,35,FALSE)+VLOOKUP($AC200,'06'!$AC$8:$BH$274,27,FALSE)=0,"",VLOOKUP($AC200,'04'!$AC$8:$BH$275,27,FALSE)+VLOOKUP($AC200,'05'!$AC$8:$BP$273,35,FALSE)+VLOOKUP($AC200,'06'!$AC$8:$BH$274,27,FALSE))</f>
        <v/>
      </c>
      <c r="BD200" s="119"/>
      <c r="BE200" s="119"/>
      <c r="BF200" s="120"/>
      <c r="BG200" s="121" t="str">
        <f t="shared" si="116"/>
        <v>n.é.</v>
      </c>
      <c r="BH200" s="122"/>
    </row>
    <row r="201" spans="1:60" ht="20.100000000000001" customHeight="1">
      <c r="A201" s="91">
        <v>194</v>
      </c>
      <c r="B201" s="92"/>
      <c r="C201" s="143" t="s">
        <v>429</v>
      </c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5"/>
      <c r="AC201" s="146" t="s">
        <v>430</v>
      </c>
      <c r="AD201" s="147"/>
      <c r="AE201" s="98" t="str">
        <f>IF(VLOOKUP(AC201,'04'!$AC$8:$BH$275,3,FALSE)+VLOOKUP(AC201,'05'!$AC$8:$BP$273,3,FALSE)+VLOOKUP(AC201,'06'!$AC$8:$BH$274,3,FALSE)=0,"",VLOOKUP(AC201,'04'!$AC$8:$BH$275,3,FALSE)+VLOOKUP(AC201,'05'!$AC$8:$BP$273,3,FALSE)+VLOOKUP(AC201,'06'!$AC$8:$BH$274,3,FALSE))</f>
        <v/>
      </c>
      <c r="AF201" s="99"/>
      <c r="AG201" s="99"/>
      <c r="AH201" s="100"/>
      <c r="AI201" s="118" t="str">
        <f>IF(VLOOKUP(AC201,'04'!$AC$8:$BH$275,7,FALSE)+VLOOKUP(AC201,'05'!$AC$8:$BP$273,15,FALSE)+VLOOKUP(AC201,'06'!$AC$8:$BH$274,7,FALSE)=0,"",VLOOKUP(AC201,'04'!$AC$8:$BH$275,7,FALSE)+VLOOKUP(AC201,'05'!$AC$8:$BP$273,15,FALSE)+VLOOKUP(AC201,'06'!$AC$8:$BH$274,7,FALSE))</f>
        <v/>
      </c>
      <c r="AJ201" s="119"/>
      <c r="AK201" s="119"/>
      <c r="AL201" s="120"/>
      <c r="AM201" s="118" t="str">
        <f>IF(VLOOKUP($AC201,'04'!$AC$8:$BH$275,11,FALSE)+VLOOKUP($AC201,'05'!$AC$8:$BP$273,19,FALSE)+VLOOKUP($AC201,'06'!$AC$8:$BH$274,11,FALSE)=0,"",VLOOKUP($AC201,'04'!$AC$8:$BH$275,11,FALSE)+VLOOKUP($AC201,'05'!$AC$8:$BP$273,19,FALSE)+VLOOKUP($AC201,'06'!$AC$8:$BH$274,11,FALSE))</f>
        <v/>
      </c>
      <c r="AN201" s="119"/>
      <c r="AO201" s="119"/>
      <c r="AP201" s="120"/>
      <c r="AQ201" s="118" t="str">
        <f>IF(VLOOKUP($AC201,'04'!$AC$8:$BH$275,15,FALSE)+VLOOKUP($AC201,'05'!$AC$8:$BP$273,23,FALSE)+VLOOKUP($AC201,'06'!$AC$8:$BH$274,15,FALSE)=0,"",VLOOKUP($AC201,'04'!$AC$8:$BH$275,15,FALSE)+VLOOKUP($AC201,'05'!$AC$8:$BP$273,23,FALSE)+VLOOKUP($AC201,'06'!$AC$8:$BH$274,15,FALSE))</f>
        <v/>
      </c>
      <c r="AR201" s="119"/>
      <c r="AS201" s="119"/>
      <c r="AT201" s="120"/>
      <c r="AU201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201" s="119"/>
      <c r="AW201" s="119"/>
      <c r="AX201" s="120"/>
      <c r="AY201" s="118" t="str">
        <f>IF(VLOOKUP($AC201,'04'!$AC$8:$BH$275,23,FALSE)+VLOOKUP($AC201,'05'!$AC$8:$BP$273,31,FALSE)+VLOOKUP($AC201,'06'!$AC$8:$BH$274,23,FALSE)=0,"",VLOOKUP($AC201,'04'!$AC$8:$BH$275,23,FALSE)+VLOOKUP($AC201,'05'!$AC$8:$BP$273,31,FALSE)+VLOOKUP($AC201,'06'!$AC$8:$BH$274,23,FALSE))</f>
        <v/>
      </c>
      <c r="AZ201" s="119"/>
      <c r="BA201" s="119"/>
      <c r="BB201" s="120"/>
      <c r="BC201" s="118" t="str">
        <f>IF(VLOOKUP($AC201,'04'!$AC$8:$BH$275,27,FALSE)+VLOOKUP($AC201,'05'!$AC$8:$BP$273,35,FALSE)+VLOOKUP($AC201,'06'!$AC$8:$BH$274,27,FALSE)=0,"",VLOOKUP($AC201,'04'!$AC$8:$BH$275,27,FALSE)+VLOOKUP($AC201,'05'!$AC$8:$BP$273,35,FALSE)+VLOOKUP($AC201,'06'!$AC$8:$BH$274,27,FALSE))</f>
        <v/>
      </c>
      <c r="BD201" s="119"/>
      <c r="BE201" s="119"/>
      <c r="BF201" s="120"/>
      <c r="BG201" s="121" t="str">
        <f t="shared" ref="BG201:BG206" si="161">IF(AI201&lt;&gt;"",BC201/AI201,"n.é.")</f>
        <v>n.é.</v>
      </c>
      <c r="BH201" s="122"/>
    </row>
    <row r="202" spans="1:60" ht="20.100000000000001" customHeight="1">
      <c r="A202" s="91">
        <v>195</v>
      </c>
      <c r="B202" s="92"/>
      <c r="C202" s="143" t="s">
        <v>431</v>
      </c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5"/>
      <c r="AC202" s="146" t="s">
        <v>432</v>
      </c>
      <c r="AD202" s="147"/>
      <c r="AE202" s="98" t="str">
        <f>IF(VLOOKUP(AC202,'04'!$AC$8:$BH$275,3,FALSE)+VLOOKUP(AC202,'05'!$AC$8:$BP$273,3,FALSE)+VLOOKUP(AC202,'06'!$AC$8:$BH$274,3,FALSE)=0,"",VLOOKUP(AC202,'04'!$AC$8:$BH$275,3,FALSE)+VLOOKUP(AC202,'05'!$AC$8:$BP$273,3,FALSE)+VLOOKUP(AC202,'06'!$AC$8:$BH$274,3,FALSE))</f>
        <v/>
      </c>
      <c r="AF202" s="99"/>
      <c r="AG202" s="99"/>
      <c r="AH202" s="100"/>
      <c r="AI202" s="118" t="str">
        <f>IF(VLOOKUP(AC202,'04'!$AC$8:$BH$275,7,FALSE)+VLOOKUP(AC202,'05'!$AC$8:$BP$273,15,FALSE)+VLOOKUP(AC202,'06'!$AC$8:$BH$274,7,FALSE)=0,"",VLOOKUP(AC202,'04'!$AC$8:$BH$275,7,FALSE)+VLOOKUP(AC202,'05'!$AC$8:$BP$273,15,FALSE)+VLOOKUP(AC202,'06'!$AC$8:$BH$274,7,FALSE))</f>
        <v/>
      </c>
      <c r="AJ202" s="119"/>
      <c r="AK202" s="119"/>
      <c r="AL202" s="120"/>
      <c r="AM202" s="118" t="str">
        <f>IF(VLOOKUP($AC202,'04'!$AC$8:$BH$275,11,FALSE)+VLOOKUP($AC202,'05'!$AC$8:$BP$273,19,FALSE)+VLOOKUP($AC202,'06'!$AC$8:$BH$274,11,FALSE)=0,"",VLOOKUP($AC202,'04'!$AC$8:$BH$275,11,FALSE)+VLOOKUP($AC202,'05'!$AC$8:$BP$273,19,FALSE)+VLOOKUP($AC202,'06'!$AC$8:$BH$274,11,FALSE))</f>
        <v/>
      </c>
      <c r="AN202" s="119"/>
      <c r="AO202" s="119"/>
      <c r="AP202" s="120"/>
      <c r="AQ202" s="118" t="str">
        <f>IF(VLOOKUP($AC202,'04'!$AC$8:$BH$275,15,FALSE)+VLOOKUP($AC202,'05'!$AC$8:$BP$273,23,FALSE)+VLOOKUP($AC202,'06'!$AC$8:$BH$274,15,FALSE)=0,"",VLOOKUP($AC202,'04'!$AC$8:$BH$275,15,FALSE)+VLOOKUP($AC202,'05'!$AC$8:$BP$273,23,FALSE)+VLOOKUP($AC202,'06'!$AC$8:$BH$274,15,FALSE))</f>
        <v/>
      </c>
      <c r="AR202" s="119"/>
      <c r="AS202" s="119"/>
      <c r="AT202" s="120"/>
      <c r="AU202" s="11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202" s="119"/>
      <c r="AW202" s="119"/>
      <c r="AX202" s="120"/>
      <c r="AY202" s="118" t="str">
        <f>IF(VLOOKUP($AC202,'04'!$AC$8:$BH$275,23,FALSE)+VLOOKUP($AC202,'05'!$AC$8:$BP$273,31,FALSE)+VLOOKUP($AC202,'06'!$AC$8:$BH$274,23,FALSE)=0,"",VLOOKUP($AC202,'04'!$AC$8:$BH$275,23,FALSE)+VLOOKUP($AC202,'05'!$AC$8:$BP$273,31,FALSE)+VLOOKUP($AC202,'06'!$AC$8:$BH$274,23,FALSE))</f>
        <v/>
      </c>
      <c r="AZ202" s="119"/>
      <c r="BA202" s="119"/>
      <c r="BB202" s="120"/>
      <c r="BC202" s="118" t="str">
        <f>IF(VLOOKUP($AC202,'04'!$AC$8:$BH$275,27,FALSE)+VLOOKUP($AC202,'05'!$AC$8:$BP$273,35,FALSE)+VLOOKUP($AC202,'06'!$AC$8:$BH$274,27,FALSE)=0,"",VLOOKUP($AC202,'04'!$AC$8:$BH$275,27,FALSE)+VLOOKUP($AC202,'05'!$AC$8:$BP$273,35,FALSE)+VLOOKUP($AC202,'06'!$AC$8:$BH$274,27,FALSE))</f>
        <v/>
      </c>
      <c r="BD202" s="119"/>
      <c r="BE202" s="119"/>
      <c r="BF202" s="120"/>
      <c r="BG202" s="121" t="str">
        <f t="shared" si="161"/>
        <v>n.é.</v>
      </c>
      <c r="BH202" s="122"/>
    </row>
    <row r="203" spans="1:60" s="3" customFormat="1" ht="20.100000000000001" customHeight="1">
      <c r="A203" s="111">
        <v>196</v>
      </c>
      <c r="B203" s="112"/>
      <c r="C203" s="148" t="s">
        <v>489</v>
      </c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50"/>
      <c r="AC203" s="141" t="s">
        <v>433</v>
      </c>
      <c r="AD203" s="142"/>
      <c r="AE203" s="118">
        <f>SUM(AE199:AH202)</f>
        <v>0</v>
      </c>
      <c r="AF203" s="119"/>
      <c r="AG203" s="119"/>
      <c r="AH203" s="120"/>
      <c r="AI203" s="118">
        <f t="shared" ref="AI203" si="162">SUM(AI199:AL202)</f>
        <v>0</v>
      </c>
      <c r="AJ203" s="119"/>
      <c r="AK203" s="119"/>
      <c r="AL203" s="120"/>
      <c r="AM203" s="118">
        <f t="shared" ref="AM203" si="163">SUM(AM199:AP202)</f>
        <v>0</v>
      </c>
      <c r="AN203" s="119"/>
      <c r="AO203" s="119"/>
      <c r="AP203" s="120"/>
      <c r="AQ203" s="118">
        <f t="shared" ref="AQ203" si="164">SUM(AQ199:AT202)</f>
        <v>0</v>
      </c>
      <c r="AR203" s="119"/>
      <c r="AS203" s="119"/>
      <c r="AT203" s="120"/>
      <c r="AU203" s="118">
        <f t="shared" ref="AU203" si="165">SUM(AU199:AX202)</f>
        <v>0</v>
      </c>
      <c r="AV203" s="119"/>
      <c r="AW203" s="119"/>
      <c r="AX203" s="120"/>
      <c r="AY203" s="118">
        <f t="shared" ref="AY203" si="166">SUM(AY199:BB202)</f>
        <v>0</v>
      </c>
      <c r="AZ203" s="119"/>
      <c r="BA203" s="119"/>
      <c r="BB203" s="120"/>
      <c r="BC203" s="118">
        <f t="shared" ref="BC203" si="167">SUM(BC199:BF202)</f>
        <v>0</v>
      </c>
      <c r="BD203" s="119"/>
      <c r="BE203" s="119"/>
      <c r="BF203" s="120"/>
      <c r="BG203" s="121" t="str">
        <f>IF(AI203&gt;0,BC203/AI203,"n.é.")</f>
        <v>n.é.</v>
      </c>
      <c r="BH203" s="122"/>
    </row>
    <row r="204" spans="1:60" ht="20.100000000000001" customHeight="1">
      <c r="A204" s="91">
        <v>197</v>
      </c>
      <c r="B204" s="92"/>
      <c r="C204" s="123" t="s">
        <v>434</v>
      </c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5"/>
      <c r="AC204" s="146" t="s">
        <v>435</v>
      </c>
      <c r="AD204" s="147"/>
      <c r="AE204" s="98"/>
      <c r="AF204" s="99"/>
      <c r="AG204" s="99"/>
      <c r="AH204" s="100"/>
      <c r="AI204" s="98"/>
      <c r="AJ204" s="99"/>
      <c r="AK204" s="99"/>
      <c r="AL204" s="100"/>
      <c r="AM204" s="98" t="str">
        <f>IF(VLOOKUP($AC204,'04'!$AC$8:$BH$275,11,FALSE)+VLOOKUP($AC204,'05'!$AC$8:$BP$273,19,FALSE)+VLOOKUP($AC204,'06'!$AC$8:$BH$274,11,FALSE)=0,"",VLOOKUP($AC204,'04'!$AC$8:$BH$275,11,FALSE)+VLOOKUP($AC204,'05'!$AC$8:$BP$273,19,FALSE)+VLOOKUP($AC204,'06'!$AC$8:$BH$274,11,FALSE))</f>
        <v/>
      </c>
      <c r="AN204" s="99"/>
      <c r="AO204" s="99"/>
      <c r="AP204" s="100"/>
      <c r="AQ204" s="98" t="str">
        <f>IF(VLOOKUP($AC204,'04'!$AC$8:$BH$275,15,FALSE)+VLOOKUP($AC204,'05'!$AC$8:$BP$273,23,FALSE)+VLOOKUP($AC204,'06'!$AC$8:$BH$274,15,FALSE)=0,"",VLOOKUP($AC204,'04'!$AC$8:$BH$275,15,FALSE)+VLOOKUP($AC204,'05'!$AC$8:$BP$273,23,FALSE)+VLOOKUP($AC204,'06'!$AC$8:$BH$274,15,FALSE))</f>
        <v/>
      </c>
      <c r="AR204" s="99"/>
      <c r="AS204" s="99"/>
      <c r="AT204" s="100"/>
      <c r="AU204" s="98" t="str">
        <f>IF(VLOOKUP($AC$93,'04'!$AC$8:$BH$275,19,FALSE)+VLOOKUP($AC$93,'05'!$AC$8:$BP$273,27,FALSE)+VLOOKUP($AC$93,'06'!$AC$8:$BH$274,19,FALSE)=0,"",VLOOKUP($AC$93,'04'!$AC$8:$BH$275,19,FALSE)+VLOOKUP($AC$93,'05'!$AC$8:$BP$273,27,FALSE)+VLOOKUP($AC$93,'06'!$AC$8:$BH$274,19,FALSE))</f>
        <v/>
      </c>
      <c r="AV204" s="99"/>
      <c r="AW204" s="99"/>
      <c r="AX204" s="100"/>
      <c r="AY204" s="98" t="str">
        <f>IF(VLOOKUP($AC204,'04'!$AC$8:$BH$275,23,FALSE)+VLOOKUP($AC204,'05'!$AC$8:$BP$273,31,FALSE)+VLOOKUP($AC204,'06'!$AC$8:$BH$274,23,FALSE)=0,"",VLOOKUP($AC204,'04'!$AC$8:$BH$275,23,FALSE)+VLOOKUP($AC204,'05'!$AC$8:$BP$273,31,FALSE)+VLOOKUP($AC204,'06'!$AC$8:$BH$274,23,FALSE))</f>
        <v/>
      </c>
      <c r="AZ204" s="99"/>
      <c r="BA204" s="99"/>
      <c r="BB204" s="100"/>
      <c r="BC204" s="98" t="str">
        <f>IF(VLOOKUP($AC204,'04'!$AC$8:$BH$275,27,FALSE)+VLOOKUP($AC204,'05'!$AC$8:$BP$273,35,FALSE)+VLOOKUP($AC204,'06'!$AC$8:$BH$274,27,FALSE)=0,"",VLOOKUP($AC204,'04'!$AC$8:$BH$275,27,FALSE)+VLOOKUP($AC204,'05'!$AC$8:$BP$273,35,FALSE)+VLOOKUP($AC204,'06'!$AC$8:$BH$274,27,FALSE))</f>
        <v/>
      </c>
      <c r="BD204" s="99"/>
      <c r="BE204" s="99"/>
      <c r="BF204" s="100"/>
      <c r="BG204" s="89" t="str">
        <f t="shared" si="161"/>
        <v>n.é.</v>
      </c>
      <c r="BH204" s="90"/>
    </row>
    <row r="205" spans="1:60" s="26" customFormat="1" ht="20.100000000000001" customHeight="1">
      <c r="A205" s="129">
        <v>198</v>
      </c>
      <c r="B205" s="130"/>
      <c r="C205" s="165" t="s">
        <v>631</v>
      </c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7"/>
      <c r="AC205" s="168" t="s">
        <v>436</v>
      </c>
      <c r="AD205" s="169"/>
      <c r="AE205" s="136">
        <f>AE198+AE203+AE204</f>
        <v>0</v>
      </c>
      <c r="AF205" s="137"/>
      <c r="AG205" s="137"/>
      <c r="AH205" s="138"/>
      <c r="AI205" s="136">
        <v>0</v>
      </c>
      <c r="AJ205" s="137"/>
      <c r="AK205" s="137"/>
      <c r="AL205" s="138"/>
      <c r="AM205" s="136">
        <v>0</v>
      </c>
      <c r="AN205" s="137"/>
      <c r="AO205" s="137"/>
      <c r="AP205" s="138"/>
      <c r="AQ205" s="136">
        <v>0</v>
      </c>
      <c r="AR205" s="137"/>
      <c r="AS205" s="137"/>
      <c r="AT205" s="138"/>
      <c r="AU205" s="136">
        <v>0</v>
      </c>
      <c r="AV205" s="137"/>
      <c r="AW205" s="137"/>
      <c r="AX205" s="138"/>
      <c r="AY205" s="136">
        <v>0</v>
      </c>
      <c r="AZ205" s="137"/>
      <c r="BA205" s="137"/>
      <c r="BB205" s="138"/>
      <c r="BC205" s="136">
        <v>0</v>
      </c>
      <c r="BD205" s="137"/>
      <c r="BE205" s="137"/>
      <c r="BF205" s="138"/>
      <c r="BG205" s="139" t="str">
        <f>IF(AI205&gt;0,BC205/AI205,"n.é.")</f>
        <v>n.é.</v>
      </c>
      <c r="BH205" s="140"/>
    </row>
    <row r="206" spans="1:60" s="27" customFormat="1" ht="20.100000000000001" customHeight="1">
      <c r="A206" s="161">
        <v>199</v>
      </c>
      <c r="B206" s="162"/>
      <c r="C206" s="215" t="s">
        <v>491</v>
      </c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7"/>
      <c r="AC206" s="218"/>
      <c r="AD206" s="219"/>
      <c r="AE206" s="220">
        <f>SUM(AE182+AE205)</f>
        <v>324194.09999999998</v>
      </c>
      <c r="AF206" s="221"/>
      <c r="AG206" s="221"/>
      <c r="AH206" s="222"/>
      <c r="AI206" s="220">
        <f t="shared" ref="AI206" si="168">SUM(AI182+AI205)</f>
        <v>331981</v>
      </c>
      <c r="AJ206" s="221"/>
      <c r="AK206" s="221"/>
      <c r="AL206" s="222"/>
      <c r="AM206" s="220">
        <f t="shared" ref="AM206:BC206" si="169">SUM(AM182+AM205)</f>
        <v>35623</v>
      </c>
      <c r="AN206" s="221"/>
      <c r="AO206" s="221"/>
      <c r="AP206" s="222"/>
      <c r="AQ206" s="220">
        <f t="shared" si="169"/>
        <v>154975</v>
      </c>
      <c r="AR206" s="221"/>
      <c r="AS206" s="221"/>
      <c r="AT206" s="222"/>
      <c r="AU206" s="220">
        <f t="shared" si="169"/>
        <v>0</v>
      </c>
      <c r="AV206" s="221"/>
      <c r="AW206" s="221"/>
      <c r="AX206" s="222"/>
      <c r="AY206" s="220">
        <f t="shared" si="169"/>
        <v>173</v>
      </c>
      <c r="AZ206" s="221"/>
      <c r="BA206" s="221"/>
      <c r="BB206" s="222"/>
      <c r="BC206" s="220">
        <f t="shared" si="169"/>
        <v>143240</v>
      </c>
      <c r="BD206" s="221"/>
      <c r="BE206" s="221"/>
      <c r="BF206" s="222"/>
      <c r="BG206" s="210">
        <f t="shared" si="161"/>
        <v>0.43147047571999603</v>
      </c>
      <c r="BH206" s="211"/>
    </row>
    <row r="209" spans="54:54">
      <c r="BB209" s="1" t="s">
        <v>734</v>
      </c>
    </row>
  </sheetData>
  <mergeCells count="2215">
    <mergeCell ref="AI92:AL92"/>
    <mergeCell ref="AM92:AP92"/>
    <mergeCell ref="AU92:AX92"/>
    <mergeCell ref="BC92:BF92"/>
    <mergeCell ref="BG92:BH92"/>
    <mergeCell ref="AY205:BB205"/>
    <mergeCell ref="AY206:BB206"/>
    <mergeCell ref="AM5:BB5"/>
    <mergeCell ref="AE92:AH92"/>
    <mergeCell ref="AY188:BB188"/>
    <mergeCell ref="AY189:BB189"/>
    <mergeCell ref="AY190:BB190"/>
    <mergeCell ref="AY191:BB191"/>
    <mergeCell ref="AY192:BB192"/>
    <mergeCell ref="AY193:BB193"/>
    <mergeCell ref="AY194:BB194"/>
    <mergeCell ref="AY195:BB195"/>
    <mergeCell ref="AY196:BB196"/>
    <mergeCell ref="AY197:BB197"/>
    <mergeCell ref="AY198:BB198"/>
    <mergeCell ref="AY199:BB199"/>
    <mergeCell ref="AY200:BB200"/>
    <mergeCell ref="AY201:BB201"/>
    <mergeCell ref="AY202:BB202"/>
    <mergeCell ref="AY203:BB203"/>
    <mergeCell ref="AY204:BB204"/>
    <mergeCell ref="AY171:BB171"/>
    <mergeCell ref="AY172:BB172"/>
    <mergeCell ref="AY173:BB173"/>
    <mergeCell ref="AY174:BB174"/>
    <mergeCell ref="AY175:BB175"/>
    <mergeCell ref="AY176:BB176"/>
    <mergeCell ref="AY177:BB177"/>
    <mergeCell ref="AY178:BB178"/>
    <mergeCell ref="AY179:BB179"/>
    <mergeCell ref="AY180:BB180"/>
    <mergeCell ref="AY181:BB181"/>
    <mergeCell ref="AY182:BB182"/>
    <mergeCell ref="AY183:BB183"/>
    <mergeCell ref="AY184:BB184"/>
    <mergeCell ref="AY185:BB185"/>
    <mergeCell ref="AY186:BB186"/>
    <mergeCell ref="AY187:BB187"/>
    <mergeCell ref="AY154:BB154"/>
    <mergeCell ref="AY155:BB155"/>
    <mergeCell ref="AY156:BB156"/>
    <mergeCell ref="AY157:BB157"/>
    <mergeCell ref="AY158:BB158"/>
    <mergeCell ref="AY159:BB159"/>
    <mergeCell ref="AY160:BB160"/>
    <mergeCell ref="AY161:BB161"/>
    <mergeCell ref="AY162:BB162"/>
    <mergeCell ref="AY163:BB163"/>
    <mergeCell ref="AY164:BB164"/>
    <mergeCell ref="AY165:BB165"/>
    <mergeCell ref="AY166:BB166"/>
    <mergeCell ref="AY167:BB167"/>
    <mergeCell ref="AY168:BB168"/>
    <mergeCell ref="AY169:BB169"/>
    <mergeCell ref="AY170:BB170"/>
    <mergeCell ref="AY137:BB137"/>
    <mergeCell ref="AY138:BB138"/>
    <mergeCell ref="AY139:BB139"/>
    <mergeCell ref="AY140:BB140"/>
    <mergeCell ref="AY141:BB141"/>
    <mergeCell ref="AY142:BB142"/>
    <mergeCell ref="AY143:BB143"/>
    <mergeCell ref="AY144:BB144"/>
    <mergeCell ref="AY145:BB145"/>
    <mergeCell ref="AY146:BB146"/>
    <mergeCell ref="AY147:BB147"/>
    <mergeCell ref="AY148:BB148"/>
    <mergeCell ref="AY149:BB149"/>
    <mergeCell ref="AY150:BB150"/>
    <mergeCell ref="AY151:BB151"/>
    <mergeCell ref="AY152:BB152"/>
    <mergeCell ref="AY153:BB153"/>
    <mergeCell ref="AY120:BB120"/>
    <mergeCell ref="AY121:BB121"/>
    <mergeCell ref="AY122:BB122"/>
    <mergeCell ref="AY123:BB123"/>
    <mergeCell ref="AY124:BB124"/>
    <mergeCell ref="AY125:BB125"/>
    <mergeCell ref="AY126:BB126"/>
    <mergeCell ref="AY127:BB127"/>
    <mergeCell ref="AY128:BB128"/>
    <mergeCell ref="AY129:BB129"/>
    <mergeCell ref="AY130:BB130"/>
    <mergeCell ref="AY131:BB131"/>
    <mergeCell ref="AY132:BB132"/>
    <mergeCell ref="AY133:BB133"/>
    <mergeCell ref="AY134:BB134"/>
    <mergeCell ref="AY135:BB135"/>
    <mergeCell ref="AY136:BB136"/>
    <mergeCell ref="AY103:BB103"/>
    <mergeCell ref="AY104:BB104"/>
    <mergeCell ref="AY105:BB105"/>
    <mergeCell ref="AY106:BB106"/>
    <mergeCell ref="AY107:BB107"/>
    <mergeCell ref="AY108:BB108"/>
    <mergeCell ref="AY109:BB109"/>
    <mergeCell ref="AY110:BB110"/>
    <mergeCell ref="AY111:BB111"/>
    <mergeCell ref="AY112:BB112"/>
    <mergeCell ref="AY113:BB113"/>
    <mergeCell ref="AY114:BB114"/>
    <mergeCell ref="AY115:BB115"/>
    <mergeCell ref="AY116:BB116"/>
    <mergeCell ref="AY117:BB117"/>
    <mergeCell ref="AY118:BB118"/>
    <mergeCell ref="AY119:BB119"/>
    <mergeCell ref="AY79:BB79"/>
    <mergeCell ref="AY80:BB80"/>
    <mergeCell ref="AY81:BB81"/>
    <mergeCell ref="AY82:BB82"/>
    <mergeCell ref="AY83:BB83"/>
    <mergeCell ref="AY84:BB84"/>
    <mergeCell ref="AY85:BB85"/>
    <mergeCell ref="AY86:BB86"/>
    <mergeCell ref="AY87:BB87"/>
    <mergeCell ref="AY88:BB88"/>
    <mergeCell ref="AY89:BB89"/>
    <mergeCell ref="AY90:BB90"/>
    <mergeCell ref="AY91:BB91"/>
    <mergeCell ref="AY93:BB93"/>
    <mergeCell ref="AY94:BB94"/>
    <mergeCell ref="AY95:BB95"/>
    <mergeCell ref="AY96:BB96"/>
    <mergeCell ref="AY92:BB92"/>
    <mergeCell ref="AY62:BB62"/>
    <mergeCell ref="AY63:BB63"/>
    <mergeCell ref="AY64:BB64"/>
    <mergeCell ref="AY65:BB65"/>
    <mergeCell ref="AY66:BB66"/>
    <mergeCell ref="AY67:BB67"/>
    <mergeCell ref="AY68:BB68"/>
    <mergeCell ref="AY69:BB69"/>
    <mergeCell ref="AY70:BB70"/>
    <mergeCell ref="AY71:BB71"/>
    <mergeCell ref="AY72:BB72"/>
    <mergeCell ref="AY73:BB73"/>
    <mergeCell ref="AY74:BB74"/>
    <mergeCell ref="AY75:BB75"/>
    <mergeCell ref="AY76:BB76"/>
    <mergeCell ref="AY77:BB77"/>
    <mergeCell ref="AY78:BB78"/>
    <mergeCell ref="AY45:BB45"/>
    <mergeCell ref="AY46:BB46"/>
    <mergeCell ref="AY47:BB47"/>
    <mergeCell ref="AY48:BB48"/>
    <mergeCell ref="AY49:BB49"/>
    <mergeCell ref="AY50:BB50"/>
    <mergeCell ref="AY51:BB51"/>
    <mergeCell ref="AY52:BB52"/>
    <mergeCell ref="AY53:BB53"/>
    <mergeCell ref="AY54:BB54"/>
    <mergeCell ref="AY55:BB55"/>
    <mergeCell ref="AY56:BB56"/>
    <mergeCell ref="AY57:BB57"/>
    <mergeCell ref="AY58:BB58"/>
    <mergeCell ref="AY59:BB59"/>
    <mergeCell ref="AY60:BB60"/>
    <mergeCell ref="AY61:BB61"/>
    <mergeCell ref="AY28:BB28"/>
    <mergeCell ref="AY29:BB29"/>
    <mergeCell ref="AY30:BB30"/>
    <mergeCell ref="AY31:BB31"/>
    <mergeCell ref="AY32:BB32"/>
    <mergeCell ref="AY33:BB33"/>
    <mergeCell ref="AY34:BB34"/>
    <mergeCell ref="AY35:BB35"/>
    <mergeCell ref="AY36:BB36"/>
    <mergeCell ref="AY37:BB37"/>
    <mergeCell ref="AY38:BB38"/>
    <mergeCell ref="AY39:BB39"/>
    <mergeCell ref="AY40:BB40"/>
    <mergeCell ref="AY41:BB41"/>
    <mergeCell ref="AY42:BB42"/>
    <mergeCell ref="AY43:BB43"/>
    <mergeCell ref="AY44:BB44"/>
    <mergeCell ref="AU197:AX197"/>
    <mergeCell ref="AU198:AX198"/>
    <mergeCell ref="AU199:AX199"/>
    <mergeCell ref="AU200:AX200"/>
    <mergeCell ref="AU201:AX201"/>
    <mergeCell ref="AU202:AX202"/>
    <mergeCell ref="AU203:AX203"/>
    <mergeCell ref="AU204:AX204"/>
    <mergeCell ref="AU205:AX205"/>
    <mergeCell ref="AU206:AX206"/>
    <mergeCell ref="AY6:BB6"/>
    <mergeCell ref="AY7:BB7"/>
    <mergeCell ref="AY8:BB8"/>
    <mergeCell ref="AY9:BB9"/>
    <mergeCell ref="AY10:BB10"/>
    <mergeCell ref="AY11:BB11"/>
    <mergeCell ref="AY12:BB12"/>
    <mergeCell ref="AY13:BB13"/>
    <mergeCell ref="AY14:BB14"/>
    <mergeCell ref="AY15:BB15"/>
    <mergeCell ref="AY16:BB16"/>
    <mergeCell ref="AY17:BB17"/>
    <mergeCell ref="AY18:BB18"/>
    <mergeCell ref="AY19:BB19"/>
    <mergeCell ref="AY20:BB20"/>
    <mergeCell ref="AY21:BB21"/>
    <mergeCell ref="AY22:BB22"/>
    <mergeCell ref="AY23:BB23"/>
    <mergeCell ref="AY24:BB24"/>
    <mergeCell ref="AY25:BB25"/>
    <mergeCell ref="AY26:BB26"/>
    <mergeCell ref="AY27:BB27"/>
    <mergeCell ref="AU180:AX180"/>
    <mergeCell ref="AU181:AX181"/>
    <mergeCell ref="AU182:AX182"/>
    <mergeCell ref="AU183:AX183"/>
    <mergeCell ref="AU184:AX184"/>
    <mergeCell ref="AU185:AX185"/>
    <mergeCell ref="AU186:AX186"/>
    <mergeCell ref="AU187:AX187"/>
    <mergeCell ref="AU188:AX188"/>
    <mergeCell ref="AU189:AX189"/>
    <mergeCell ref="AU190:AX190"/>
    <mergeCell ref="AU191:AX191"/>
    <mergeCell ref="AU192:AX192"/>
    <mergeCell ref="AU193:AX193"/>
    <mergeCell ref="AU194:AX194"/>
    <mergeCell ref="AU195:AX195"/>
    <mergeCell ref="AU196:AX196"/>
    <mergeCell ref="AU163:AX163"/>
    <mergeCell ref="AU164:AX164"/>
    <mergeCell ref="AU165:AX165"/>
    <mergeCell ref="AU166:AX166"/>
    <mergeCell ref="AU167:AX167"/>
    <mergeCell ref="AU168:AX168"/>
    <mergeCell ref="AU169:AX169"/>
    <mergeCell ref="AU170:AX170"/>
    <mergeCell ref="AU171:AX171"/>
    <mergeCell ref="AU172:AX172"/>
    <mergeCell ref="AU173:AX173"/>
    <mergeCell ref="AU174:AX174"/>
    <mergeCell ref="AU175:AX175"/>
    <mergeCell ref="AU176:AX176"/>
    <mergeCell ref="AU177:AX177"/>
    <mergeCell ref="AU178:AX178"/>
    <mergeCell ref="AU179:AX179"/>
    <mergeCell ref="AU146:AX146"/>
    <mergeCell ref="AU147:AX147"/>
    <mergeCell ref="AU148:AX148"/>
    <mergeCell ref="AU149:AX149"/>
    <mergeCell ref="AU150:AX150"/>
    <mergeCell ref="AU151:AX151"/>
    <mergeCell ref="AU152:AX152"/>
    <mergeCell ref="AU153:AX153"/>
    <mergeCell ref="AU154:AX154"/>
    <mergeCell ref="AU155:AX155"/>
    <mergeCell ref="AU156:AX156"/>
    <mergeCell ref="AU157:AX157"/>
    <mergeCell ref="AU158:AX158"/>
    <mergeCell ref="AU159:AX159"/>
    <mergeCell ref="AU160:AX160"/>
    <mergeCell ref="AU161:AX161"/>
    <mergeCell ref="AU162:AX162"/>
    <mergeCell ref="AU129:AX129"/>
    <mergeCell ref="AU130:AX130"/>
    <mergeCell ref="AU131:AX131"/>
    <mergeCell ref="AU132:AX132"/>
    <mergeCell ref="AU133:AX133"/>
    <mergeCell ref="AU134:AX134"/>
    <mergeCell ref="AU135:AX135"/>
    <mergeCell ref="AU136:AX136"/>
    <mergeCell ref="AU137:AX137"/>
    <mergeCell ref="AU138:AX138"/>
    <mergeCell ref="AU139:AX139"/>
    <mergeCell ref="AU140:AX140"/>
    <mergeCell ref="AU141:AX141"/>
    <mergeCell ref="AU142:AX142"/>
    <mergeCell ref="AU143:AX143"/>
    <mergeCell ref="AU144:AX144"/>
    <mergeCell ref="AU145:AX145"/>
    <mergeCell ref="AU112:AX112"/>
    <mergeCell ref="AU113:AX113"/>
    <mergeCell ref="AU114:AX114"/>
    <mergeCell ref="AU115:AX115"/>
    <mergeCell ref="AU116:AX116"/>
    <mergeCell ref="AU117:AX117"/>
    <mergeCell ref="AU118:AX118"/>
    <mergeCell ref="AU119:AX119"/>
    <mergeCell ref="AU120:AX120"/>
    <mergeCell ref="AU121:AX121"/>
    <mergeCell ref="AU122:AX122"/>
    <mergeCell ref="AU123:AX123"/>
    <mergeCell ref="AU124:AX124"/>
    <mergeCell ref="AU125:AX125"/>
    <mergeCell ref="AU126:AX126"/>
    <mergeCell ref="AU127:AX127"/>
    <mergeCell ref="AU128:AX128"/>
    <mergeCell ref="AU95:AX95"/>
    <mergeCell ref="AU96:AX96"/>
    <mergeCell ref="AU97:AX97"/>
    <mergeCell ref="AU98:AX98"/>
    <mergeCell ref="AU99:AX99"/>
    <mergeCell ref="AU100:AX100"/>
    <mergeCell ref="AU101:AX101"/>
    <mergeCell ref="AU102:AX102"/>
    <mergeCell ref="AU103:AX103"/>
    <mergeCell ref="AU104:AX104"/>
    <mergeCell ref="AU105:AX105"/>
    <mergeCell ref="AU106:AX106"/>
    <mergeCell ref="AU107:AX107"/>
    <mergeCell ref="AU108:AX108"/>
    <mergeCell ref="AU109:AX109"/>
    <mergeCell ref="AU110:AX110"/>
    <mergeCell ref="AU111:AX111"/>
    <mergeCell ref="AU77:AX77"/>
    <mergeCell ref="AU78:AX78"/>
    <mergeCell ref="AU79:AX79"/>
    <mergeCell ref="AU80:AX80"/>
    <mergeCell ref="AU81:AX81"/>
    <mergeCell ref="AU82:AX82"/>
    <mergeCell ref="AU83:AX83"/>
    <mergeCell ref="AU84:AX84"/>
    <mergeCell ref="AU85:AX85"/>
    <mergeCell ref="AU86:AX86"/>
    <mergeCell ref="AU87:AX87"/>
    <mergeCell ref="AU88:AX88"/>
    <mergeCell ref="AU89:AX89"/>
    <mergeCell ref="AU90:AX90"/>
    <mergeCell ref="AU91:AX91"/>
    <mergeCell ref="AU93:AX93"/>
    <mergeCell ref="AU94:AX94"/>
    <mergeCell ref="AU60:AX60"/>
    <mergeCell ref="AU61:AX61"/>
    <mergeCell ref="AU62:AX62"/>
    <mergeCell ref="AU63:AX63"/>
    <mergeCell ref="AU64:AX64"/>
    <mergeCell ref="AU65:AX65"/>
    <mergeCell ref="AU66:AX66"/>
    <mergeCell ref="AU67:AX67"/>
    <mergeCell ref="AU68:AX68"/>
    <mergeCell ref="AU69:AX69"/>
    <mergeCell ref="AU70:AX70"/>
    <mergeCell ref="AU71:AX71"/>
    <mergeCell ref="AU72:AX72"/>
    <mergeCell ref="AU73:AX73"/>
    <mergeCell ref="AU74:AX74"/>
    <mergeCell ref="AU75:AX75"/>
    <mergeCell ref="AU76:AX76"/>
    <mergeCell ref="AU43:AX43"/>
    <mergeCell ref="AU44:AX44"/>
    <mergeCell ref="AU45:AX45"/>
    <mergeCell ref="AU46:AX46"/>
    <mergeCell ref="AU47:AX47"/>
    <mergeCell ref="AU48:AX48"/>
    <mergeCell ref="AU49:AX49"/>
    <mergeCell ref="AU50:AX50"/>
    <mergeCell ref="AU51:AX51"/>
    <mergeCell ref="AU52:AX52"/>
    <mergeCell ref="AU53:AX53"/>
    <mergeCell ref="AU54:AX54"/>
    <mergeCell ref="AU55:AX55"/>
    <mergeCell ref="AU56:AX56"/>
    <mergeCell ref="AU57:AX57"/>
    <mergeCell ref="AU58:AX58"/>
    <mergeCell ref="AU59:AX59"/>
    <mergeCell ref="AU26:AX26"/>
    <mergeCell ref="AU27:AX27"/>
    <mergeCell ref="AU28:AX28"/>
    <mergeCell ref="AU29:AX29"/>
    <mergeCell ref="AU30:AX30"/>
    <mergeCell ref="AU31:AX31"/>
    <mergeCell ref="AU32:AX32"/>
    <mergeCell ref="AU33:AX33"/>
    <mergeCell ref="AU34:AX34"/>
    <mergeCell ref="AU35:AX35"/>
    <mergeCell ref="AU36:AX36"/>
    <mergeCell ref="AU37:AX37"/>
    <mergeCell ref="AU38:AX38"/>
    <mergeCell ref="AU39:AX39"/>
    <mergeCell ref="AU40:AX40"/>
    <mergeCell ref="AU41:AX41"/>
    <mergeCell ref="AU42:AX42"/>
    <mergeCell ref="AQ197:AT197"/>
    <mergeCell ref="AQ198:AT198"/>
    <mergeCell ref="AQ199:AT199"/>
    <mergeCell ref="AQ200:AT200"/>
    <mergeCell ref="AQ201:AT201"/>
    <mergeCell ref="AQ202:AT202"/>
    <mergeCell ref="AQ203:AT203"/>
    <mergeCell ref="AQ204:AT204"/>
    <mergeCell ref="AQ205:AT205"/>
    <mergeCell ref="AQ206:AT206"/>
    <mergeCell ref="AM6:AP6"/>
    <mergeCell ref="AQ6:AT6"/>
    <mergeCell ref="AU6:AX6"/>
    <mergeCell ref="AU7:AX7"/>
    <mergeCell ref="AU8:AX8"/>
    <mergeCell ref="AU9:AX9"/>
    <mergeCell ref="AU10:AX10"/>
    <mergeCell ref="AU11:AX11"/>
    <mergeCell ref="AU12:AX12"/>
    <mergeCell ref="AU13:AX13"/>
    <mergeCell ref="AU14:AX14"/>
    <mergeCell ref="AU15:AX15"/>
    <mergeCell ref="AU16:AX16"/>
    <mergeCell ref="AU17:AX17"/>
    <mergeCell ref="AU18:AX18"/>
    <mergeCell ref="AU19:AX19"/>
    <mergeCell ref="AU20:AX20"/>
    <mergeCell ref="AU21:AX21"/>
    <mergeCell ref="AU22:AX22"/>
    <mergeCell ref="AU23:AX23"/>
    <mergeCell ref="AU24:AX24"/>
    <mergeCell ref="AU25:AX25"/>
    <mergeCell ref="AQ180:AT180"/>
    <mergeCell ref="AQ181:AT181"/>
    <mergeCell ref="AQ182:AT182"/>
    <mergeCell ref="AQ183:AT183"/>
    <mergeCell ref="AQ184:AT184"/>
    <mergeCell ref="AQ185:AT185"/>
    <mergeCell ref="AQ186:AT186"/>
    <mergeCell ref="AQ187:AT187"/>
    <mergeCell ref="AQ188:AT188"/>
    <mergeCell ref="AQ189:AT189"/>
    <mergeCell ref="AQ190:AT190"/>
    <mergeCell ref="AQ191:AT191"/>
    <mergeCell ref="AQ192:AT192"/>
    <mergeCell ref="AQ193:AT193"/>
    <mergeCell ref="AQ194:AT194"/>
    <mergeCell ref="AQ195:AT195"/>
    <mergeCell ref="AQ196:AT196"/>
    <mergeCell ref="AQ163:AT163"/>
    <mergeCell ref="AQ164:AT164"/>
    <mergeCell ref="AQ165:AT165"/>
    <mergeCell ref="AQ166:AT166"/>
    <mergeCell ref="AQ167:AT167"/>
    <mergeCell ref="AQ168:AT168"/>
    <mergeCell ref="AQ169:AT169"/>
    <mergeCell ref="AQ170:AT170"/>
    <mergeCell ref="AQ171:AT171"/>
    <mergeCell ref="AQ172:AT172"/>
    <mergeCell ref="AQ173:AT173"/>
    <mergeCell ref="AQ174:AT174"/>
    <mergeCell ref="AQ175:AT175"/>
    <mergeCell ref="AQ176:AT176"/>
    <mergeCell ref="AQ177:AT177"/>
    <mergeCell ref="AQ178:AT178"/>
    <mergeCell ref="AQ179:AT179"/>
    <mergeCell ref="AQ146:AT146"/>
    <mergeCell ref="AQ147:AT147"/>
    <mergeCell ref="AQ148:AT148"/>
    <mergeCell ref="AQ149:AT149"/>
    <mergeCell ref="AQ150:AT150"/>
    <mergeCell ref="AQ151:AT151"/>
    <mergeCell ref="AQ152:AT152"/>
    <mergeCell ref="AQ153:AT153"/>
    <mergeCell ref="AQ154:AT154"/>
    <mergeCell ref="AQ155:AT155"/>
    <mergeCell ref="AQ156:AT156"/>
    <mergeCell ref="AQ157:AT157"/>
    <mergeCell ref="AQ158:AT158"/>
    <mergeCell ref="AQ159:AT159"/>
    <mergeCell ref="AQ160:AT160"/>
    <mergeCell ref="AQ161:AT161"/>
    <mergeCell ref="AQ162:AT162"/>
    <mergeCell ref="AQ129:AT129"/>
    <mergeCell ref="AQ130:AT130"/>
    <mergeCell ref="AQ131:AT131"/>
    <mergeCell ref="AQ132:AT132"/>
    <mergeCell ref="AQ133:AT133"/>
    <mergeCell ref="AQ134:AT134"/>
    <mergeCell ref="AQ135:AT135"/>
    <mergeCell ref="AQ136:AT136"/>
    <mergeCell ref="AQ137:AT137"/>
    <mergeCell ref="AQ138:AT138"/>
    <mergeCell ref="AQ139:AT139"/>
    <mergeCell ref="AQ140:AT140"/>
    <mergeCell ref="AQ141:AT141"/>
    <mergeCell ref="AQ142:AT142"/>
    <mergeCell ref="AQ143:AT143"/>
    <mergeCell ref="AQ144:AT144"/>
    <mergeCell ref="AQ145:AT145"/>
    <mergeCell ref="AQ112:AT112"/>
    <mergeCell ref="AQ113:AT113"/>
    <mergeCell ref="AQ114:AT114"/>
    <mergeCell ref="AQ115:AT115"/>
    <mergeCell ref="AQ116:AT116"/>
    <mergeCell ref="AQ117:AT117"/>
    <mergeCell ref="AQ118:AT118"/>
    <mergeCell ref="AQ119:AT119"/>
    <mergeCell ref="AQ120:AT120"/>
    <mergeCell ref="AQ121:AT121"/>
    <mergeCell ref="AQ122:AT122"/>
    <mergeCell ref="AQ123:AT123"/>
    <mergeCell ref="AQ124:AT124"/>
    <mergeCell ref="AQ125:AT125"/>
    <mergeCell ref="AQ126:AT126"/>
    <mergeCell ref="AQ127:AT127"/>
    <mergeCell ref="AQ128:AT128"/>
    <mergeCell ref="AQ85:AT85"/>
    <mergeCell ref="AQ86:AT86"/>
    <mergeCell ref="AQ87:AT87"/>
    <mergeCell ref="AQ88:AT88"/>
    <mergeCell ref="AQ89:AT89"/>
    <mergeCell ref="AQ90:AT90"/>
    <mergeCell ref="AQ91:AT91"/>
    <mergeCell ref="AQ93:AT93"/>
    <mergeCell ref="AQ94:AT94"/>
    <mergeCell ref="AQ95:AT95"/>
    <mergeCell ref="AQ96:AT96"/>
    <mergeCell ref="AQ97:AT97"/>
    <mergeCell ref="AQ98:AT98"/>
    <mergeCell ref="AQ99:AT99"/>
    <mergeCell ref="AQ100:AT100"/>
    <mergeCell ref="AQ101:AT101"/>
    <mergeCell ref="AQ102:AT102"/>
    <mergeCell ref="AQ92:AT92"/>
    <mergeCell ref="AQ68:AT68"/>
    <mergeCell ref="AQ69:AT69"/>
    <mergeCell ref="AQ70:AT70"/>
    <mergeCell ref="AQ71:AT71"/>
    <mergeCell ref="AQ72:AT72"/>
    <mergeCell ref="AQ73:AT73"/>
    <mergeCell ref="AQ74:AT74"/>
    <mergeCell ref="AQ75:AT75"/>
    <mergeCell ref="AQ76:AT76"/>
    <mergeCell ref="AQ77:AT77"/>
    <mergeCell ref="AQ78:AT78"/>
    <mergeCell ref="AQ79:AT79"/>
    <mergeCell ref="AQ80:AT80"/>
    <mergeCell ref="AQ81:AT81"/>
    <mergeCell ref="AQ82:AT82"/>
    <mergeCell ref="AQ83:AT83"/>
    <mergeCell ref="AQ84:AT84"/>
    <mergeCell ref="AQ51:AT51"/>
    <mergeCell ref="AQ52:AT52"/>
    <mergeCell ref="AQ53:AT53"/>
    <mergeCell ref="AQ54:AT54"/>
    <mergeCell ref="AQ55:AT55"/>
    <mergeCell ref="AQ56:AT56"/>
    <mergeCell ref="AQ57:AT57"/>
    <mergeCell ref="AQ58:AT58"/>
    <mergeCell ref="AQ59:AT59"/>
    <mergeCell ref="AQ60:AT60"/>
    <mergeCell ref="AQ61:AT61"/>
    <mergeCell ref="AQ62:AT62"/>
    <mergeCell ref="AQ63:AT63"/>
    <mergeCell ref="AQ64:AT64"/>
    <mergeCell ref="AQ65:AT65"/>
    <mergeCell ref="AQ66:AT66"/>
    <mergeCell ref="AQ67:AT67"/>
    <mergeCell ref="AQ34:AT34"/>
    <mergeCell ref="AQ35:AT35"/>
    <mergeCell ref="AQ36:AT36"/>
    <mergeCell ref="AQ37:AT37"/>
    <mergeCell ref="AQ38:AT38"/>
    <mergeCell ref="AQ39:AT39"/>
    <mergeCell ref="AQ40:AT40"/>
    <mergeCell ref="AQ41:AT41"/>
    <mergeCell ref="AQ42:AT42"/>
    <mergeCell ref="AQ43:AT43"/>
    <mergeCell ref="AQ44:AT44"/>
    <mergeCell ref="AQ45:AT45"/>
    <mergeCell ref="AQ46:AT46"/>
    <mergeCell ref="AQ47:AT47"/>
    <mergeCell ref="AQ48:AT48"/>
    <mergeCell ref="AQ49:AT49"/>
    <mergeCell ref="AQ50:AT50"/>
    <mergeCell ref="AM203:AP203"/>
    <mergeCell ref="AM204:AP204"/>
    <mergeCell ref="AM205:AP205"/>
    <mergeCell ref="AM206:AP206"/>
    <mergeCell ref="AQ7:AT7"/>
    <mergeCell ref="AQ8:AT8"/>
    <mergeCell ref="AQ9:AT9"/>
    <mergeCell ref="AQ10:AT10"/>
    <mergeCell ref="AQ11:AT11"/>
    <mergeCell ref="AQ12:AT12"/>
    <mergeCell ref="AQ13:AT13"/>
    <mergeCell ref="AQ14:AT14"/>
    <mergeCell ref="AQ15:AT15"/>
    <mergeCell ref="AQ16:AT16"/>
    <mergeCell ref="AQ17:AT17"/>
    <mergeCell ref="AQ18:AT18"/>
    <mergeCell ref="AQ19:AT19"/>
    <mergeCell ref="AQ20:AT20"/>
    <mergeCell ref="AQ21:AT21"/>
    <mergeCell ref="AQ22:AT22"/>
    <mergeCell ref="AQ23:AT23"/>
    <mergeCell ref="AQ24:AT24"/>
    <mergeCell ref="AQ25:AT25"/>
    <mergeCell ref="AQ26:AT26"/>
    <mergeCell ref="AQ27:AT27"/>
    <mergeCell ref="AQ28:AT28"/>
    <mergeCell ref="AQ29:AT29"/>
    <mergeCell ref="AQ30:AT30"/>
    <mergeCell ref="AQ31:AT31"/>
    <mergeCell ref="AQ32:AT32"/>
    <mergeCell ref="AQ33:AT33"/>
    <mergeCell ref="AM95:AP95"/>
    <mergeCell ref="AM97:AP97"/>
    <mergeCell ref="AM98:AP98"/>
    <mergeCell ref="AM99:AP99"/>
    <mergeCell ref="AM100:AP100"/>
    <mergeCell ref="AM101:AP101"/>
    <mergeCell ref="AM102:AP102"/>
    <mergeCell ref="AM103:AP103"/>
    <mergeCell ref="AM104:AP104"/>
    <mergeCell ref="AM105:AP105"/>
    <mergeCell ref="AM106:AP106"/>
    <mergeCell ref="AM107:AP107"/>
    <mergeCell ref="AM108:AP108"/>
    <mergeCell ref="AM109:AP109"/>
    <mergeCell ref="AM110:AP110"/>
    <mergeCell ref="AM111:AP111"/>
    <mergeCell ref="AM7:AP7"/>
    <mergeCell ref="AM8:AP8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BG206:BH206"/>
    <mergeCell ref="A2:BH2"/>
    <mergeCell ref="A206:B206"/>
    <mergeCell ref="C206:AB206"/>
    <mergeCell ref="AC206:AD206"/>
    <mergeCell ref="AE206:AH206"/>
    <mergeCell ref="AI206:AL206"/>
    <mergeCell ref="BC206:BF206"/>
    <mergeCell ref="BG204:BH204"/>
    <mergeCell ref="A205:B205"/>
    <mergeCell ref="C205:AB205"/>
    <mergeCell ref="AC205:AD205"/>
    <mergeCell ref="AE205:AH205"/>
    <mergeCell ref="AI205:AL205"/>
    <mergeCell ref="BC205:BF205"/>
    <mergeCell ref="BG205:BH205"/>
    <mergeCell ref="A204:B204"/>
    <mergeCell ref="C204:AB204"/>
    <mergeCell ref="AC204:AD204"/>
    <mergeCell ref="AE204:AH204"/>
    <mergeCell ref="AI204:AL204"/>
    <mergeCell ref="BC204:BF204"/>
    <mergeCell ref="BG202:BH202"/>
    <mergeCell ref="A203:B203"/>
    <mergeCell ref="C203:AB203"/>
    <mergeCell ref="AC203:AD203"/>
    <mergeCell ref="AE203:AH203"/>
    <mergeCell ref="AI203:AL203"/>
    <mergeCell ref="BC203:BF203"/>
    <mergeCell ref="BG203:BH203"/>
    <mergeCell ref="A202:B202"/>
    <mergeCell ref="C202:AB202"/>
    <mergeCell ref="AC202:AD202"/>
    <mergeCell ref="AE202:AH202"/>
    <mergeCell ref="AI202:AL202"/>
    <mergeCell ref="BC202:BF202"/>
    <mergeCell ref="BG200:BH200"/>
    <mergeCell ref="A201:B201"/>
    <mergeCell ref="C201:AB201"/>
    <mergeCell ref="AC201:AD201"/>
    <mergeCell ref="AE201:AH201"/>
    <mergeCell ref="AI201:AL201"/>
    <mergeCell ref="BC201:BF201"/>
    <mergeCell ref="BG201:BH201"/>
    <mergeCell ref="A200:B200"/>
    <mergeCell ref="C200:AB200"/>
    <mergeCell ref="AC200:AD200"/>
    <mergeCell ref="AE200:AH200"/>
    <mergeCell ref="AI200:AL200"/>
    <mergeCell ref="BC200:BF200"/>
    <mergeCell ref="AM200:AP200"/>
    <mergeCell ref="AM201:AP201"/>
    <mergeCell ref="AM202:AP202"/>
    <mergeCell ref="BG198:BH198"/>
    <mergeCell ref="A199:B199"/>
    <mergeCell ref="C199:AB199"/>
    <mergeCell ref="AC199:AD199"/>
    <mergeCell ref="AE199:AH199"/>
    <mergeCell ref="AI199:AL199"/>
    <mergeCell ref="BC199:BF199"/>
    <mergeCell ref="BG199:BH199"/>
    <mergeCell ref="A198:B198"/>
    <mergeCell ref="C198:AB198"/>
    <mergeCell ref="AC198:AD198"/>
    <mergeCell ref="AE198:AH198"/>
    <mergeCell ref="AI198:AL198"/>
    <mergeCell ref="BC198:BF198"/>
    <mergeCell ref="BG196:BH196"/>
    <mergeCell ref="A197:B197"/>
    <mergeCell ref="C197:AB197"/>
    <mergeCell ref="AC197:AD197"/>
    <mergeCell ref="AE197:AH197"/>
    <mergeCell ref="AI197:AL197"/>
    <mergeCell ref="BC197:BF197"/>
    <mergeCell ref="BG197:BH197"/>
    <mergeCell ref="A196:B196"/>
    <mergeCell ref="C196:AB196"/>
    <mergeCell ref="AC196:AD196"/>
    <mergeCell ref="AE196:AH196"/>
    <mergeCell ref="AI196:AL196"/>
    <mergeCell ref="BC196:BF196"/>
    <mergeCell ref="AM196:AP196"/>
    <mergeCell ref="AM197:AP197"/>
    <mergeCell ref="AM198:AP198"/>
    <mergeCell ref="AM199:AP199"/>
    <mergeCell ref="BG194:BH194"/>
    <mergeCell ref="A195:B195"/>
    <mergeCell ref="C195:AB195"/>
    <mergeCell ref="AC195:AD195"/>
    <mergeCell ref="AE195:AH195"/>
    <mergeCell ref="AI195:AL195"/>
    <mergeCell ref="BC195:BF195"/>
    <mergeCell ref="BG195:BH195"/>
    <mergeCell ref="A194:B194"/>
    <mergeCell ref="C194:AB194"/>
    <mergeCell ref="AC194:AD194"/>
    <mergeCell ref="AE194:AH194"/>
    <mergeCell ref="AI194:AL194"/>
    <mergeCell ref="BC194:BF194"/>
    <mergeCell ref="BG192:BH192"/>
    <mergeCell ref="A193:B193"/>
    <mergeCell ref="C193:AB193"/>
    <mergeCell ref="AC193:AD193"/>
    <mergeCell ref="AE193:AH193"/>
    <mergeCell ref="AI193:AL193"/>
    <mergeCell ref="BC193:BF193"/>
    <mergeCell ref="BG193:BH193"/>
    <mergeCell ref="A192:B192"/>
    <mergeCell ref="C192:AB192"/>
    <mergeCell ref="AC192:AD192"/>
    <mergeCell ref="AE192:AH192"/>
    <mergeCell ref="AI192:AL192"/>
    <mergeCell ref="BC192:BF192"/>
    <mergeCell ref="AM192:AP192"/>
    <mergeCell ref="AM193:AP193"/>
    <mergeCell ref="AM194:AP194"/>
    <mergeCell ref="AM195:AP195"/>
    <mergeCell ref="BG190:BH190"/>
    <mergeCell ref="A191:B191"/>
    <mergeCell ref="C191:AB191"/>
    <mergeCell ref="AC191:AD191"/>
    <mergeCell ref="AE191:AH191"/>
    <mergeCell ref="AI191:AL191"/>
    <mergeCell ref="BC191:BF191"/>
    <mergeCell ref="BG191:BH191"/>
    <mergeCell ref="A190:B190"/>
    <mergeCell ref="C190:AB190"/>
    <mergeCell ref="AC190:AD190"/>
    <mergeCell ref="AE190:AH190"/>
    <mergeCell ref="AI190:AL190"/>
    <mergeCell ref="BC190:BF190"/>
    <mergeCell ref="BG188:BH188"/>
    <mergeCell ref="A189:B189"/>
    <mergeCell ref="C189:AB189"/>
    <mergeCell ref="AC189:AD189"/>
    <mergeCell ref="AE189:AH189"/>
    <mergeCell ref="AI189:AL189"/>
    <mergeCell ref="BC189:BF189"/>
    <mergeCell ref="BG189:BH189"/>
    <mergeCell ref="A188:B188"/>
    <mergeCell ref="C188:AB188"/>
    <mergeCell ref="AC188:AD188"/>
    <mergeCell ref="AE188:AH188"/>
    <mergeCell ref="AI188:AL188"/>
    <mergeCell ref="BC188:BF188"/>
    <mergeCell ref="AM188:AP188"/>
    <mergeCell ref="AM189:AP189"/>
    <mergeCell ref="AM190:AP190"/>
    <mergeCell ref="AM191:AP191"/>
    <mergeCell ref="BG186:BH186"/>
    <mergeCell ref="A187:B187"/>
    <mergeCell ref="C187:AB187"/>
    <mergeCell ref="AC187:AD187"/>
    <mergeCell ref="AE187:AH187"/>
    <mergeCell ref="AI187:AL187"/>
    <mergeCell ref="BC187:BF187"/>
    <mergeCell ref="BG187:BH187"/>
    <mergeCell ref="A186:B186"/>
    <mergeCell ref="C186:AB186"/>
    <mergeCell ref="AC186:AD186"/>
    <mergeCell ref="AE186:AH186"/>
    <mergeCell ref="AI186:AL186"/>
    <mergeCell ref="BC186:BF186"/>
    <mergeCell ref="BG184:BH184"/>
    <mergeCell ref="A185:B185"/>
    <mergeCell ref="C185:AB185"/>
    <mergeCell ref="AC185:AD185"/>
    <mergeCell ref="AE185:AH185"/>
    <mergeCell ref="AI185:AL185"/>
    <mergeCell ref="BC185:BF185"/>
    <mergeCell ref="BG185:BH185"/>
    <mergeCell ref="A184:B184"/>
    <mergeCell ref="C184:AB184"/>
    <mergeCell ref="AC184:AD184"/>
    <mergeCell ref="AE184:AH184"/>
    <mergeCell ref="AI184:AL184"/>
    <mergeCell ref="BC184:BF184"/>
    <mergeCell ref="AM184:AP184"/>
    <mergeCell ref="AM185:AP185"/>
    <mergeCell ref="AM186:AP186"/>
    <mergeCell ref="AM187:AP187"/>
    <mergeCell ref="BG182:BH182"/>
    <mergeCell ref="A183:B183"/>
    <mergeCell ref="C183:AB183"/>
    <mergeCell ref="AC183:AD183"/>
    <mergeCell ref="AE183:AH183"/>
    <mergeCell ref="AI183:AL183"/>
    <mergeCell ref="BC183:BF183"/>
    <mergeCell ref="BG183:BH183"/>
    <mergeCell ref="A182:B182"/>
    <mergeCell ref="C182:AB182"/>
    <mergeCell ref="AC182:AD182"/>
    <mergeCell ref="AE182:AH182"/>
    <mergeCell ref="AI182:AL182"/>
    <mergeCell ref="BC182:BF182"/>
    <mergeCell ref="BG180:BH180"/>
    <mergeCell ref="A181:B181"/>
    <mergeCell ref="C181:AB181"/>
    <mergeCell ref="AC181:AD181"/>
    <mergeCell ref="AE181:AH181"/>
    <mergeCell ref="AI181:AL181"/>
    <mergeCell ref="BC181:BF181"/>
    <mergeCell ref="BG181:BH181"/>
    <mergeCell ref="A180:B180"/>
    <mergeCell ref="C180:AB180"/>
    <mergeCell ref="AC180:AD180"/>
    <mergeCell ref="AE180:AH180"/>
    <mergeCell ref="AI180:AL180"/>
    <mergeCell ref="BC180:BF180"/>
    <mergeCell ref="AM180:AP180"/>
    <mergeCell ref="AM181:AP181"/>
    <mergeCell ref="AM182:AP182"/>
    <mergeCell ref="AM183:AP183"/>
    <mergeCell ref="BG178:BH178"/>
    <mergeCell ref="A179:B179"/>
    <mergeCell ref="C179:AB179"/>
    <mergeCell ref="AC179:AD179"/>
    <mergeCell ref="AE179:AH179"/>
    <mergeCell ref="AI179:AL179"/>
    <mergeCell ref="BC179:BF179"/>
    <mergeCell ref="BG179:BH179"/>
    <mergeCell ref="A178:B178"/>
    <mergeCell ref="C178:AB178"/>
    <mergeCell ref="AC178:AD178"/>
    <mergeCell ref="AE178:AH178"/>
    <mergeCell ref="AI178:AL178"/>
    <mergeCell ref="BC178:BF178"/>
    <mergeCell ref="BG176:BH176"/>
    <mergeCell ref="A177:B177"/>
    <mergeCell ref="C177:AB177"/>
    <mergeCell ref="AC177:AD177"/>
    <mergeCell ref="AE177:AH177"/>
    <mergeCell ref="AI177:AL177"/>
    <mergeCell ref="BC177:BF177"/>
    <mergeCell ref="BG177:BH177"/>
    <mergeCell ref="A176:B176"/>
    <mergeCell ref="C176:AB176"/>
    <mergeCell ref="AC176:AD176"/>
    <mergeCell ref="AE176:AH176"/>
    <mergeCell ref="AI176:AL176"/>
    <mergeCell ref="BC176:BF176"/>
    <mergeCell ref="AM176:AP176"/>
    <mergeCell ref="AM177:AP177"/>
    <mergeCell ref="AM178:AP178"/>
    <mergeCell ref="AM179:AP179"/>
    <mergeCell ref="BG174:BH174"/>
    <mergeCell ref="A175:B175"/>
    <mergeCell ref="C175:AB175"/>
    <mergeCell ref="AC175:AD175"/>
    <mergeCell ref="AE175:AH175"/>
    <mergeCell ref="AI175:AL175"/>
    <mergeCell ref="BC175:BF175"/>
    <mergeCell ref="BG175:BH175"/>
    <mergeCell ref="A174:B174"/>
    <mergeCell ref="C174:AB174"/>
    <mergeCell ref="AC174:AD174"/>
    <mergeCell ref="AE174:AH174"/>
    <mergeCell ref="AI174:AL174"/>
    <mergeCell ref="BC174:BF174"/>
    <mergeCell ref="BG172:BH172"/>
    <mergeCell ref="A173:B173"/>
    <mergeCell ref="C173:AB173"/>
    <mergeCell ref="AC173:AD173"/>
    <mergeCell ref="AE173:AH173"/>
    <mergeCell ref="AI173:AL173"/>
    <mergeCell ref="BC173:BF173"/>
    <mergeCell ref="BG173:BH173"/>
    <mergeCell ref="A172:B172"/>
    <mergeCell ref="C172:AB172"/>
    <mergeCell ref="AC172:AD172"/>
    <mergeCell ref="AE172:AH172"/>
    <mergeCell ref="AI172:AL172"/>
    <mergeCell ref="BC172:BF172"/>
    <mergeCell ref="AM172:AP172"/>
    <mergeCell ref="AM173:AP173"/>
    <mergeCell ref="AM174:AP174"/>
    <mergeCell ref="AM175:AP175"/>
    <mergeCell ref="BG170:BH170"/>
    <mergeCell ref="A171:B171"/>
    <mergeCell ref="C171:AB171"/>
    <mergeCell ref="AC171:AD171"/>
    <mergeCell ref="AE171:AH171"/>
    <mergeCell ref="AI171:AL171"/>
    <mergeCell ref="BC171:BF171"/>
    <mergeCell ref="BG171:BH171"/>
    <mergeCell ref="A170:B170"/>
    <mergeCell ref="C170:AB170"/>
    <mergeCell ref="AC170:AD170"/>
    <mergeCell ref="AE170:AH170"/>
    <mergeCell ref="AI170:AL170"/>
    <mergeCell ref="BC170:BF170"/>
    <mergeCell ref="BG168:BH168"/>
    <mergeCell ref="A169:B169"/>
    <mergeCell ref="C169:AB169"/>
    <mergeCell ref="AC169:AD169"/>
    <mergeCell ref="AE169:AH169"/>
    <mergeCell ref="AI169:AL169"/>
    <mergeCell ref="BC169:BF169"/>
    <mergeCell ref="BG169:BH169"/>
    <mergeCell ref="A168:B168"/>
    <mergeCell ref="C168:AB168"/>
    <mergeCell ref="AC168:AD168"/>
    <mergeCell ref="AE168:AH168"/>
    <mergeCell ref="AI168:AL168"/>
    <mergeCell ref="BC168:BF168"/>
    <mergeCell ref="AM168:AP168"/>
    <mergeCell ref="AM169:AP169"/>
    <mergeCell ref="AM170:AP170"/>
    <mergeCell ref="AM171:AP171"/>
    <mergeCell ref="BG166:BH166"/>
    <mergeCell ref="A167:B167"/>
    <mergeCell ref="C167:AB167"/>
    <mergeCell ref="AC167:AD167"/>
    <mergeCell ref="AE167:AH167"/>
    <mergeCell ref="AI167:AL167"/>
    <mergeCell ref="BC167:BF167"/>
    <mergeCell ref="BG167:BH167"/>
    <mergeCell ref="A166:B166"/>
    <mergeCell ref="C166:AB166"/>
    <mergeCell ref="AC166:AD166"/>
    <mergeCell ref="AE166:AH166"/>
    <mergeCell ref="AI166:AL166"/>
    <mergeCell ref="BC166:BF166"/>
    <mergeCell ref="BG164:BH164"/>
    <mergeCell ref="A165:B165"/>
    <mergeCell ref="C165:AB165"/>
    <mergeCell ref="AC165:AD165"/>
    <mergeCell ref="AE165:AH165"/>
    <mergeCell ref="AI165:AL165"/>
    <mergeCell ref="BC165:BF165"/>
    <mergeCell ref="BG165:BH165"/>
    <mergeCell ref="A164:B164"/>
    <mergeCell ref="C164:AB164"/>
    <mergeCell ref="AC164:AD164"/>
    <mergeCell ref="AE164:AH164"/>
    <mergeCell ref="AI164:AL164"/>
    <mergeCell ref="BC164:BF164"/>
    <mergeCell ref="AM164:AP164"/>
    <mergeCell ref="AM165:AP165"/>
    <mergeCell ref="AM166:AP166"/>
    <mergeCell ref="AM167:AP167"/>
    <mergeCell ref="BG162:BH162"/>
    <mergeCell ref="A163:B163"/>
    <mergeCell ref="C163:AB163"/>
    <mergeCell ref="AC163:AD163"/>
    <mergeCell ref="AE163:AH163"/>
    <mergeCell ref="AI163:AL163"/>
    <mergeCell ref="BC163:BF163"/>
    <mergeCell ref="BG163:BH163"/>
    <mergeCell ref="A162:B162"/>
    <mergeCell ref="C162:AB162"/>
    <mergeCell ref="AC162:AD162"/>
    <mergeCell ref="AE162:AH162"/>
    <mergeCell ref="AI162:AL162"/>
    <mergeCell ref="BC162:BF162"/>
    <mergeCell ref="BG160:BH160"/>
    <mergeCell ref="A161:B161"/>
    <mergeCell ref="C161:AB161"/>
    <mergeCell ref="AC161:AD161"/>
    <mergeCell ref="AE161:AH161"/>
    <mergeCell ref="AI161:AL161"/>
    <mergeCell ref="BC161:BF161"/>
    <mergeCell ref="BG161:BH161"/>
    <mergeCell ref="A160:B160"/>
    <mergeCell ref="C160:AB160"/>
    <mergeCell ref="AC160:AD160"/>
    <mergeCell ref="AE160:AH160"/>
    <mergeCell ref="AI160:AL160"/>
    <mergeCell ref="BC160:BF160"/>
    <mergeCell ref="AM160:AP160"/>
    <mergeCell ref="AM161:AP161"/>
    <mergeCell ref="AM162:AP162"/>
    <mergeCell ref="AM163:AP163"/>
    <mergeCell ref="BG158:BH158"/>
    <mergeCell ref="A159:B159"/>
    <mergeCell ref="C159:AB159"/>
    <mergeCell ref="AC159:AD159"/>
    <mergeCell ref="AE159:AH159"/>
    <mergeCell ref="AI159:AL159"/>
    <mergeCell ref="BC159:BF159"/>
    <mergeCell ref="BG159:BH159"/>
    <mergeCell ref="A158:B158"/>
    <mergeCell ref="C158:AB158"/>
    <mergeCell ref="AC158:AD158"/>
    <mergeCell ref="AE158:AH158"/>
    <mergeCell ref="AI158:AL158"/>
    <mergeCell ref="BC158:BF158"/>
    <mergeCell ref="BG156:BH156"/>
    <mergeCell ref="A157:B157"/>
    <mergeCell ref="C157:AB157"/>
    <mergeCell ref="AC157:AD157"/>
    <mergeCell ref="AE157:AH157"/>
    <mergeCell ref="AI157:AL157"/>
    <mergeCell ref="BC157:BF157"/>
    <mergeCell ref="BG157:BH157"/>
    <mergeCell ref="A156:B156"/>
    <mergeCell ref="C156:AB156"/>
    <mergeCell ref="AC156:AD156"/>
    <mergeCell ref="AE156:AH156"/>
    <mergeCell ref="AI156:AL156"/>
    <mergeCell ref="BC156:BF156"/>
    <mergeCell ref="AM156:AP156"/>
    <mergeCell ref="AM157:AP157"/>
    <mergeCell ref="AM158:AP158"/>
    <mergeCell ref="AM159:AP159"/>
    <mergeCell ref="BG154:BH154"/>
    <mergeCell ref="A155:B155"/>
    <mergeCell ref="C155:AB155"/>
    <mergeCell ref="AC155:AD155"/>
    <mergeCell ref="AE155:AH155"/>
    <mergeCell ref="AI155:AL155"/>
    <mergeCell ref="BC155:BF155"/>
    <mergeCell ref="BG155:BH155"/>
    <mergeCell ref="A154:B154"/>
    <mergeCell ref="C154:AB154"/>
    <mergeCell ref="AC154:AD154"/>
    <mergeCell ref="AE154:AH154"/>
    <mergeCell ref="AI154:AL154"/>
    <mergeCell ref="BC154:BF154"/>
    <mergeCell ref="BG152:BH152"/>
    <mergeCell ref="A153:B153"/>
    <mergeCell ref="C153:AB153"/>
    <mergeCell ref="AC153:AD153"/>
    <mergeCell ref="AE153:AH153"/>
    <mergeCell ref="AI153:AL153"/>
    <mergeCell ref="BC153:BF153"/>
    <mergeCell ref="BG153:BH153"/>
    <mergeCell ref="A152:B152"/>
    <mergeCell ref="C152:AB152"/>
    <mergeCell ref="AC152:AD152"/>
    <mergeCell ref="AE152:AH152"/>
    <mergeCell ref="AI152:AL152"/>
    <mergeCell ref="BC152:BF152"/>
    <mergeCell ref="AM152:AP152"/>
    <mergeCell ref="AM153:AP153"/>
    <mergeCell ref="AM154:AP154"/>
    <mergeCell ref="AM155:AP155"/>
    <mergeCell ref="BG150:BH150"/>
    <mergeCell ref="A151:B151"/>
    <mergeCell ref="C151:AB151"/>
    <mergeCell ref="AC151:AD151"/>
    <mergeCell ref="AE151:AH151"/>
    <mergeCell ref="AI151:AL151"/>
    <mergeCell ref="BC151:BF151"/>
    <mergeCell ref="BG151:BH151"/>
    <mergeCell ref="A150:B150"/>
    <mergeCell ref="C150:AB150"/>
    <mergeCell ref="AC150:AD150"/>
    <mergeCell ref="AE150:AH150"/>
    <mergeCell ref="AI150:AL150"/>
    <mergeCell ref="BC150:BF150"/>
    <mergeCell ref="BG148:BH148"/>
    <mergeCell ref="A149:B149"/>
    <mergeCell ref="C149:AB149"/>
    <mergeCell ref="AC149:AD149"/>
    <mergeCell ref="AE149:AH149"/>
    <mergeCell ref="AI149:AL149"/>
    <mergeCell ref="BC149:BF149"/>
    <mergeCell ref="BG149:BH149"/>
    <mergeCell ref="A148:B148"/>
    <mergeCell ref="C148:AB148"/>
    <mergeCell ref="AC148:AD148"/>
    <mergeCell ref="AE148:AH148"/>
    <mergeCell ref="AI148:AL148"/>
    <mergeCell ref="BC148:BF148"/>
    <mergeCell ref="AM148:AP148"/>
    <mergeCell ref="AM149:AP149"/>
    <mergeCell ref="AM150:AP150"/>
    <mergeCell ref="AM151:AP151"/>
    <mergeCell ref="BG146:BH146"/>
    <mergeCell ref="A147:B147"/>
    <mergeCell ref="C147:AB147"/>
    <mergeCell ref="AC147:AD147"/>
    <mergeCell ref="AE147:AH147"/>
    <mergeCell ref="AI147:AL147"/>
    <mergeCell ref="BC147:BF147"/>
    <mergeCell ref="BG147:BH147"/>
    <mergeCell ref="A146:B146"/>
    <mergeCell ref="C146:AB146"/>
    <mergeCell ref="AC146:AD146"/>
    <mergeCell ref="AE146:AH146"/>
    <mergeCell ref="AI146:AL146"/>
    <mergeCell ref="BC146:BF146"/>
    <mergeCell ref="BG144:BH144"/>
    <mergeCell ref="A145:B145"/>
    <mergeCell ref="C145:AB145"/>
    <mergeCell ref="AC145:AD145"/>
    <mergeCell ref="AE145:AH145"/>
    <mergeCell ref="AI145:AL145"/>
    <mergeCell ref="BC145:BF145"/>
    <mergeCell ref="BG145:BH145"/>
    <mergeCell ref="A144:B144"/>
    <mergeCell ref="C144:AB144"/>
    <mergeCell ref="AC144:AD144"/>
    <mergeCell ref="AE144:AH144"/>
    <mergeCell ref="AI144:AL144"/>
    <mergeCell ref="BC144:BF144"/>
    <mergeCell ref="AM144:AP144"/>
    <mergeCell ref="AM145:AP145"/>
    <mergeCell ref="AM146:AP146"/>
    <mergeCell ref="AM147:AP147"/>
    <mergeCell ref="BG142:BH142"/>
    <mergeCell ref="A143:B143"/>
    <mergeCell ref="C143:AB143"/>
    <mergeCell ref="AC143:AD143"/>
    <mergeCell ref="AE143:AH143"/>
    <mergeCell ref="AI143:AL143"/>
    <mergeCell ref="BC143:BF143"/>
    <mergeCell ref="BG143:BH143"/>
    <mergeCell ref="A142:B142"/>
    <mergeCell ref="C142:AB142"/>
    <mergeCell ref="AC142:AD142"/>
    <mergeCell ref="AE142:AH142"/>
    <mergeCell ref="AI142:AL142"/>
    <mergeCell ref="BC142:BF142"/>
    <mergeCell ref="BG140:BH140"/>
    <mergeCell ref="A141:B141"/>
    <mergeCell ref="C141:AB141"/>
    <mergeCell ref="AC141:AD141"/>
    <mergeCell ref="AE141:AH141"/>
    <mergeCell ref="AI141:AL141"/>
    <mergeCell ref="BC141:BF141"/>
    <mergeCell ref="BG141:BH141"/>
    <mergeCell ref="A140:B140"/>
    <mergeCell ref="C140:AB140"/>
    <mergeCell ref="AC140:AD140"/>
    <mergeCell ref="AE140:AH140"/>
    <mergeCell ref="AI140:AL140"/>
    <mergeCell ref="BC140:BF140"/>
    <mergeCell ref="AM140:AP140"/>
    <mergeCell ref="AM141:AP141"/>
    <mergeCell ref="AM142:AP142"/>
    <mergeCell ref="AM143:AP143"/>
    <mergeCell ref="BG138:BH138"/>
    <mergeCell ref="A139:B139"/>
    <mergeCell ref="C139:AB139"/>
    <mergeCell ref="AC139:AD139"/>
    <mergeCell ref="AE139:AH139"/>
    <mergeCell ref="AI139:AL139"/>
    <mergeCell ref="BC139:BF139"/>
    <mergeCell ref="BG139:BH139"/>
    <mergeCell ref="A138:B138"/>
    <mergeCell ref="C138:AB138"/>
    <mergeCell ref="AC138:AD138"/>
    <mergeCell ref="AE138:AH138"/>
    <mergeCell ref="AI138:AL138"/>
    <mergeCell ref="BC138:BF138"/>
    <mergeCell ref="BG136:BH136"/>
    <mergeCell ref="A137:B137"/>
    <mergeCell ref="C137:AB137"/>
    <mergeCell ref="AC137:AD137"/>
    <mergeCell ref="AE137:AH137"/>
    <mergeCell ref="AI137:AL137"/>
    <mergeCell ref="BC137:BF137"/>
    <mergeCell ref="BG137:BH137"/>
    <mergeCell ref="A136:B136"/>
    <mergeCell ref="C136:AB136"/>
    <mergeCell ref="AC136:AD136"/>
    <mergeCell ref="AE136:AH136"/>
    <mergeCell ref="AI136:AL136"/>
    <mergeCell ref="BC136:BF136"/>
    <mergeCell ref="AM136:AP136"/>
    <mergeCell ref="AM137:AP137"/>
    <mergeCell ref="AM138:AP138"/>
    <mergeCell ref="AM139:AP139"/>
    <mergeCell ref="BG134:BH134"/>
    <mergeCell ref="A135:B135"/>
    <mergeCell ref="C135:AB135"/>
    <mergeCell ref="AC135:AD135"/>
    <mergeCell ref="AE135:AH135"/>
    <mergeCell ref="AI135:AL135"/>
    <mergeCell ref="BC135:BF135"/>
    <mergeCell ref="BG135:BH135"/>
    <mergeCell ref="A134:B134"/>
    <mergeCell ref="C134:AB134"/>
    <mergeCell ref="AC134:AD134"/>
    <mergeCell ref="AE134:AH134"/>
    <mergeCell ref="AI134:AL134"/>
    <mergeCell ref="BC134:BF134"/>
    <mergeCell ref="BG132:BH132"/>
    <mergeCell ref="A133:B133"/>
    <mergeCell ref="C133:AB133"/>
    <mergeCell ref="AC133:AD133"/>
    <mergeCell ref="AE133:AH133"/>
    <mergeCell ref="AI133:AL133"/>
    <mergeCell ref="BC133:BF133"/>
    <mergeCell ref="BG133:BH133"/>
    <mergeCell ref="A132:B132"/>
    <mergeCell ref="C132:AB132"/>
    <mergeCell ref="AC132:AD132"/>
    <mergeCell ref="AE132:AH132"/>
    <mergeCell ref="AI132:AL132"/>
    <mergeCell ref="BC132:BF132"/>
    <mergeCell ref="AM132:AP132"/>
    <mergeCell ref="AM133:AP133"/>
    <mergeCell ref="AM134:AP134"/>
    <mergeCell ref="AM135:AP135"/>
    <mergeCell ref="BG130:BH130"/>
    <mergeCell ref="A131:B131"/>
    <mergeCell ref="C131:AB131"/>
    <mergeCell ref="AC131:AD131"/>
    <mergeCell ref="AE131:AH131"/>
    <mergeCell ref="AI131:AL131"/>
    <mergeCell ref="BC131:BF131"/>
    <mergeCell ref="BG131:BH131"/>
    <mergeCell ref="A130:B130"/>
    <mergeCell ref="C130:AB130"/>
    <mergeCell ref="AC130:AD130"/>
    <mergeCell ref="AE130:AH130"/>
    <mergeCell ref="AI130:AL130"/>
    <mergeCell ref="BC130:BF130"/>
    <mergeCell ref="BG128:BH128"/>
    <mergeCell ref="A129:B129"/>
    <mergeCell ref="C129:AB129"/>
    <mergeCell ref="AC129:AD129"/>
    <mergeCell ref="AE129:AH129"/>
    <mergeCell ref="AI129:AL129"/>
    <mergeCell ref="BC129:BF129"/>
    <mergeCell ref="BG129:BH129"/>
    <mergeCell ref="A128:B128"/>
    <mergeCell ref="C128:AB128"/>
    <mergeCell ref="AC128:AD128"/>
    <mergeCell ref="AE128:AH128"/>
    <mergeCell ref="AI128:AL128"/>
    <mergeCell ref="BC128:BF128"/>
    <mergeCell ref="AM128:AP128"/>
    <mergeCell ref="AM129:AP129"/>
    <mergeCell ref="AM130:AP130"/>
    <mergeCell ref="AM131:AP131"/>
    <mergeCell ref="BG126:BH126"/>
    <mergeCell ref="A127:B127"/>
    <mergeCell ref="C127:AB127"/>
    <mergeCell ref="AC127:AD127"/>
    <mergeCell ref="AE127:AH127"/>
    <mergeCell ref="AI127:AL127"/>
    <mergeCell ref="BC127:BF127"/>
    <mergeCell ref="BG127:BH127"/>
    <mergeCell ref="A126:B126"/>
    <mergeCell ref="C126:AB126"/>
    <mergeCell ref="AC126:AD126"/>
    <mergeCell ref="AE126:AH126"/>
    <mergeCell ref="AI126:AL126"/>
    <mergeCell ref="BC126:BF126"/>
    <mergeCell ref="BG124:BH124"/>
    <mergeCell ref="A125:B125"/>
    <mergeCell ref="C125:AB125"/>
    <mergeCell ref="AC125:AD125"/>
    <mergeCell ref="AE125:AH125"/>
    <mergeCell ref="AI125:AL125"/>
    <mergeCell ref="BC125:BF125"/>
    <mergeCell ref="BG125:BH125"/>
    <mergeCell ref="A124:B124"/>
    <mergeCell ref="C124:AB124"/>
    <mergeCell ref="AC124:AD124"/>
    <mergeCell ref="AE124:AH124"/>
    <mergeCell ref="AI124:AL124"/>
    <mergeCell ref="BC124:BF124"/>
    <mergeCell ref="AM124:AP124"/>
    <mergeCell ref="AM125:AP125"/>
    <mergeCell ref="AM126:AP126"/>
    <mergeCell ref="AM127:AP127"/>
    <mergeCell ref="BG122:BH122"/>
    <mergeCell ref="A123:B123"/>
    <mergeCell ref="C123:AB123"/>
    <mergeCell ref="AC123:AD123"/>
    <mergeCell ref="AE123:AH123"/>
    <mergeCell ref="AI123:AL123"/>
    <mergeCell ref="BC123:BF123"/>
    <mergeCell ref="BG123:BH123"/>
    <mergeCell ref="A122:B122"/>
    <mergeCell ref="C122:AB122"/>
    <mergeCell ref="AC122:AD122"/>
    <mergeCell ref="AE122:AH122"/>
    <mergeCell ref="AI122:AL122"/>
    <mergeCell ref="BC122:BF122"/>
    <mergeCell ref="BG120:BH120"/>
    <mergeCell ref="A121:B121"/>
    <mergeCell ref="C121:AB121"/>
    <mergeCell ref="AC121:AD121"/>
    <mergeCell ref="AE121:AH121"/>
    <mergeCell ref="AI121:AL121"/>
    <mergeCell ref="BC121:BF121"/>
    <mergeCell ref="BG121:BH121"/>
    <mergeCell ref="A120:B120"/>
    <mergeCell ref="C120:AB120"/>
    <mergeCell ref="AC120:AD120"/>
    <mergeCell ref="AE120:AH120"/>
    <mergeCell ref="AI120:AL120"/>
    <mergeCell ref="BC120:BF120"/>
    <mergeCell ref="AM120:AP120"/>
    <mergeCell ref="AM121:AP121"/>
    <mergeCell ref="AM122:AP122"/>
    <mergeCell ref="AM123:AP123"/>
    <mergeCell ref="BG118:BH118"/>
    <mergeCell ref="A119:B119"/>
    <mergeCell ref="C119:AB119"/>
    <mergeCell ref="AC119:AD119"/>
    <mergeCell ref="AE119:AH119"/>
    <mergeCell ref="AI119:AL119"/>
    <mergeCell ref="BC119:BF119"/>
    <mergeCell ref="BG119:BH119"/>
    <mergeCell ref="A118:B118"/>
    <mergeCell ref="C118:AB118"/>
    <mergeCell ref="AC118:AD118"/>
    <mergeCell ref="AE118:AH118"/>
    <mergeCell ref="AI118:AL118"/>
    <mergeCell ref="BC118:BF118"/>
    <mergeCell ref="BG116:BH116"/>
    <mergeCell ref="A117:B117"/>
    <mergeCell ref="C117:AB117"/>
    <mergeCell ref="AC117:AD117"/>
    <mergeCell ref="AE117:AH117"/>
    <mergeCell ref="AI117:AL117"/>
    <mergeCell ref="BC117:BF117"/>
    <mergeCell ref="BG117:BH117"/>
    <mergeCell ref="A116:B116"/>
    <mergeCell ref="C116:AB116"/>
    <mergeCell ref="AC116:AD116"/>
    <mergeCell ref="AE116:AH116"/>
    <mergeCell ref="AI116:AL116"/>
    <mergeCell ref="BC116:BF116"/>
    <mergeCell ref="AM116:AP116"/>
    <mergeCell ref="AM117:AP117"/>
    <mergeCell ref="AM118:AP118"/>
    <mergeCell ref="AM119:AP119"/>
    <mergeCell ref="BG114:BH114"/>
    <mergeCell ref="A115:B115"/>
    <mergeCell ref="C115:AB115"/>
    <mergeCell ref="AC115:AD115"/>
    <mergeCell ref="AE115:AH115"/>
    <mergeCell ref="AI115:AL115"/>
    <mergeCell ref="BC115:BF115"/>
    <mergeCell ref="BG115:BH115"/>
    <mergeCell ref="A114:B114"/>
    <mergeCell ref="C114:AB114"/>
    <mergeCell ref="AC114:AD114"/>
    <mergeCell ref="AE114:AH114"/>
    <mergeCell ref="AI114:AL114"/>
    <mergeCell ref="BC114:BF114"/>
    <mergeCell ref="BG112:BH112"/>
    <mergeCell ref="A113:B113"/>
    <mergeCell ref="C113:AB113"/>
    <mergeCell ref="AC113:AD113"/>
    <mergeCell ref="AE113:AH113"/>
    <mergeCell ref="AI113:AL113"/>
    <mergeCell ref="BC113:BF113"/>
    <mergeCell ref="BG113:BH113"/>
    <mergeCell ref="A112:B112"/>
    <mergeCell ref="C112:AB112"/>
    <mergeCell ref="AC112:AD112"/>
    <mergeCell ref="AE112:AH112"/>
    <mergeCell ref="AI112:AL112"/>
    <mergeCell ref="BC112:BF112"/>
    <mergeCell ref="AM112:AP112"/>
    <mergeCell ref="AM113:AP113"/>
    <mergeCell ref="AM114:AP114"/>
    <mergeCell ref="AM115:AP115"/>
    <mergeCell ref="BG110:BH110"/>
    <mergeCell ref="A111:B111"/>
    <mergeCell ref="C111:AB111"/>
    <mergeCell ref="AC111:AD111"/>
    <mergeCell ref="AE111:AH111"/>
    <mergeCell ref="AI111:AL111"/>
    <mergeCell ref="BC111:BF111"/>
    <mergeCell ref="BG111:BH111"/>
    <mergeCell ref="A110:B110"/>
    <mergeCell ref="C110:AB110"/>
    <mergeCell ref="AC110:AD110"/>
    <mergeCell ref="AE110:AH110"/>
    <mergeCell ref="AI110:AL110"/>
    <mergeCell ref="BC110:BF110"/>
    <mergeCell ref="BG108:BH108"/>
    <mergeCell ref="A109:B109"/>
    <mergeCell ref="C109:AB109"/>
    <mergeCell ref="AC109:AD109"/>
    <mergeCell ref="AE109:AH109"/>
    <mergeCell ref="AI109:AL109"/>
    <mergeCell ref="BC109:BF109"/>
    <mergeCell ref="BG109:BH109"/>
    <mergeCell ref="A108:B108"/>
    <mergeCell ref="C108:AB108"/>
    <mergeCell ref="AC108:AD108"/>
    <mergeCell ref="AE108:AH108"/>
    <mergeCell ref="AI108:AL108"/>
    <mergeCell ref="BC108:BF108"/>
    <mergeCell ref="AQ108:AT108"/>
    <mergeCell ref="AQ109:AT109"/>
    <mergeCell ref="AQ110:AT110"/>
    <mergeCell ref="AQ111:AT111"/>
    <mergeCell ref="BG106:BH106"/>
    <mergeCell ref="A107:B107"/>
    <mergeCell ref="C107:AB107"/>
    <mergeCell ref="AC107:AD107"/>
    <mergeCell ref="AE107:AH107"/>
    <mergeCell ref="AI107:AL107"/>
    <mergeCell ref="BC107:BF107"/>
    <mergeCell ref="BG107:BH107"/>
    <mergeCell ref="A106:B106"/>
    <mergeCell ref="C106:AB106"/>
    <mergeCell ref="AC106:AD106"/>
    <mergeCell ref="AE106:AH106"/>
    <mergeCell ref="AI106:AL106"/>
    <mergeCell ref="BC106:BF106"/>
    <mergeCell ref="BG104:BH104"/>
    <mergeCell ref="A105:B105"/>
    <mergeCell ref="C105:AB105"/>
    <mergeCell ref="AC105:AD105"/>
    <mergeCell ref="AE105:AH105"/>
    <mergeCell ref="AI105:AL105"/>
    <mergeCell ref="BC105:BF105"/>
    <mergeCell ref="BG105:BH105"/>
    <mergeCell ref="A104:B104"/>
    <mergeCell ref="C104:AB104"/>
    <mergeCell ref="AC104:AD104"/>
    <mergeCell ref="AE104:AH104"/>
    <mergeCell ref="AI104:AL104"/>
    <mergeCell ref="BC104:BF104"/>
    <mergeCell ref="AQ104:AT104"/>
    <mergeCell ref="AQ105:AT105"/>
    <mergeCell ref="AQ106:AT106"/>
    <mergeCell ref="AQ107:AT107"/>
    <mergeCell ref="BG102:BH102"/>
    <mergeCell ref="A103:B103"/>
    <mergeCell ref="C103:AB103"/>
    <mergeCell ref="AC103:AD103"/>
    <mergeCell ref="AE103:AH103"/>
    <mergeCell ref="AI103:AL103"/>
    <mergeCell ref="BC103:BF103"/>
    <mergeCell ref="BG103:BH103"/>
    <mergeCell ref="A102:B102"/>
    <mergeCell ref="C102:AB102"/>
    <mergeCell ref="AC102:AD102"/>
    <mergeCell ref="AE102:AH102"/>
    <mergeCell ref="AI102:AL102"/>
    <mergeCell ref="BC102:BF102"/>
    <mergeCell ref="BG100:BH100"/>
    <mergeCell ref="A101:B101"/>
    <mergeCell ref="C101:AB101"/>
    <mergeCell ref="AC101:AD101"/>
    <mergeCell ref="AE101:AH101"/>
    <mergeCell ref="AI101:AL101"/>
    <mergeCell ref="BC101:BF101"/>
    <mergeCell ref="BG101:BH101"/>
    <mergeCell ref="A100:B100"/>
    <mergeCell ref="C100:AB100"/>
    <mergeCell ref="AC100:AD100"/>
    <mergeCell ref="AE100:AH100"/>
    <mergeCell ref="AI100:AL100"/>
    <mergeCell ref="BC100:BF100"/>
    <mergeCell ref="AQ103:AT103"/>
    <mergeCell ref="AY100:BB100"/>
    <mergeCell ref="AY101:BB101"/>
    <mergeCell ref="AY102:BB102"/>
    <mergeCell ref="BG98:BH98"/>
    <mergeCell ref="A99:B99"/>
    <mergeCell ref="C99:AB99"/>
    <mergeCell ref="AC99:AD99"/>
    <mergeCell ref="AE99:AH99"/>
    <mergeCell ref="AI99:AL99"/>
    <mergeCell ref="BC99:BF99"/>
    <mergeCell ref="BG99:BH99"/>
    <mergeCell ref="A98:B98"/>
    <mergeCell ref="C98:AB98"/>
    <mergeCell ref="AC98:AD98"/>
    <mergeCell ref="AE98:AH98"/>
    <mergeCell ref="AI98:AL98"/>
    <mergeCell ref="BC98:BF98"/>
    <mergeCell ref="BG96:BH96"/>
    <mergeCell ref="A97:B97"/>
    <mergeCell ref="C97:AB97"/>
    <mergeCell ref="AC97:AD97"/>
    <mergeCell ref="AE97:AH97"/>
    <mergeCell ref="AI97:AL97"/>
    <mergeCell ref="BC97:BF97"/>
    <mergeCell ref="BG97:BH97"/>
    <mergeCell ref="A96:B96"/>
    <mergeCell ref="C96:AB96"/>
    <mergeCell ref="AC96:AD96"/>
    <mergeCell ref="AE96:AH96"/>
    <mergeCell ref="AI96:AL96"/>
    <mergeCell ref="BC96:BF96"/>
    <mergeCell ref="AY97:BB97"/>
    <mergeCell ref="AY98:BB98"/>
    <mergeCell ref="AY99:BB99"/>
    <mergeCell ref="AM96:AP96"/>
    <mergeCell ref="BG94:BH94"/>
    <mergeCell ref="A95:B95"/>
    <mergeCell ref="C95:AB95"/>
    <mergeCell ref="AC95:AD95"/>
    <mergeCell ref="AE95:AH95"/>
    <mergeCell ref="AI95:AL95"/>
    <mergeCell ref="BC95:BF95"/>
    <mergeCell ref="BG95:BH95"/>
    <mergeCell ref="A94:B94"/>
    <mergeCell ref="C94:AB94"/>
    <mergeCell ref="AC94:AD94"/>
    <mergeCell ref="AE94:AH94"/>
    <mergeCell ref="AI94:AL94"/>
    <mergeCell ref="BC94:BF94"/>
    <mergeCell ref="BG91:BH91"/>
    <mergeCell ref="A92:B92"/>
    <mergeCell ref="A93:B93"/>
    <mergeCell ref="C93:AB93"/>
    <mergeCell ref="AC93:AD93"/>
    <mergeCell ref="AE93:AH93"/>
    <mergeCell ref="AI93:AL93"/>
    <mergeCell ref="BC93:BF93"/>
    <mergeCell ref="BG93:BH93"/>
    <mergeCell ref="A91:B91"/>
    <mergeCell ref="C91:AB91"/>
    <mergeCell ref="AC91:AD91"/>
    <mergeCell ref="AE91:AH91"/>
    <mergeCell ref="AI91:AL91"/>
    <mergeCell ref="BC91:BF91"/>
    <mergeCell ref="AM91:AP91"/>
    <mergeCell ref="AM93:AP93"/>
    <mergeCell ref="AM94:AP94"/>
    <mergeCell ref="BG89:BH89"/>
    <mergeCell ref="A90:B90"/>
    <mergeCell ref="C90:AB90"/>
    <mergeCell ref="AC90:AD90"/>
    <mergeCell ref="AE90:AH90"/>
    <mergeCell ref="AI90:AL90"/>
    <mergeCell ref="BC90:BF90"/>
    <mergeCell ref="BG90:BH90"/>
    <mergeCell ref="A89:B89"/>
    <mergeCell ref="C89:AB89"/>
    <mergeCell ref="AC89:AD89"/>
    <mergeCell ref="AE89:AH89"/>
    <mergeCell ref="AI89:AL89"/>
    <mergeCell ref="BC89:BF89"/>
    <mergeCell ref="BG87:BH87"/>
    <mergeCell ref="A88:B88"/>
    <mergeCell ref="C88:AB88"/>
    <mergeCell ref="AC88:AD88"/>
    <mergeCell ref="AE88:AH88"/>
    <mergeCell ref="AI88:AL88"/>
    <mergeCell ref="BC88:BF88"/>
    <mergeCell ref="BG88:BH88"/>
    <mergeCell ref="A87:B87"/>
    <mergeCell ref="C87:AB87"/>
    <mergeCell ref="AC87:AD87"/>
    <mergeCell ref="AE87:AH87"/>
    <mergeCell ref="AI87:AL87"/>
    <mergeCell ref="BC87:BF87"/>
    <mergeCell ref="AM87:AP87"/>
    <mergeCell ref="AM88:AP88"/>
    <mergeCell ref="AM89:AP89"/>
    <mergeCell ref="AM90:AP90"/>
    <mergeCell ref="BG85:BH85"/>
    <mergeCell ref="A86:B86"/>
    <mergeCell ref="C86:AB86"/>
    <mergeCell ref="AC86:AD86"/>
    <mergeCell ref="AE86:AH86"/>
    <mergeCell ref="AI86:AL86"/>
    <mergeCell ref="BC86:BF86"/>
    <mergeCell ref="BG86:BH86"/>
    <mergeCell ref="A85:B85"/>
    <mergeCell ref="C85:AB85"/>
    <mergeCell ref="AC85:AD85"/>
    <mergeCell ref="AE85:AH85"/>
    <mergeCell ref="AI85:AL85"/>
    <mergeCell ref="BC85:BF85"/>
    <mergeCell ref="BG83:BH83"/>
    <mergeCell ref="A84:B84"/>
    <mergeCell ref="C84:AB84"/>
    <mergeCell ref="AC84:AD84"/>
    <mergeCell ref="AE84:AH84"/>
    <mergeCell ref="AI84:AL84"/>
    <mergeCell ref="BC84:BF84"/>
    <mergeCell ref="BG84:BH84"/>
    <mergeCell ref="A83:B83"/>
    <mergeCell ref="C83:AB83"/>
    <mergeCell ref="AC83:AD83"/>
    <mergeCell ref="AE83:AH83"/>
    <mergeCell ref="AI83:AL83"/>
    <mergeCell ref="BC83:BF83"/>
    <mergeCell ref="AM83:AP83"/>
    <mergeCell ref="AM84:AP84"/>
    <mergeCell ref="AM85:AP85"/>
    <mergeCell ref="AM86:AP86"/>
    <mergeCell ref="BG81:BH81"/>
    <mergeCell ref="A82:B82"/>
    <mergeCell ref="C82:AB82"/>
    <mergeCell ref="AC82:AD82"/>
    <mergeCell ref="AE82:AH82"/>
    <mergeCell ref="AI82:AL82"/>
    <mergeCell ref="BC82:BF82"/>
    <mergeCell ref="BG82:BH82"/>
    <mergeCell ref="A81:B81"/>
    <mergeCell ref="C81:AB81"/>
    <mergeCell ref="AC81:AD81"/>
    <mergeCell ref="AE81:AH81"/>
    <mergeCell ref="AI81:AL81"/>
    <mergeCell ref="BC81:BF81"/>
    <mergeCell ref="BG79:BH79"/>
    <mergeCell ref="A80:B80"/>
    <mergeCell ref="C80:AB80"/>
    <mergeCell ref="AC80:AD80"/>
    <mergeCell ref="AE80:AH80"/>
    <mergeCell ref="AI80:AL80"/>
    <mergeCell ref="BC80:BF80"/>
    <mergeCell ref="BG80:BH80"/>
    <mergeCell ref="A79:B79"/>
    <mergeCell ref="C79:AB79"/>
    <mergeCell ref="AC79:AD79"/>
    <mergeCell ref="AE79:AH79"/>
    <mergeCell ref="AI79:AL79"/>
    <mergeCell ref="BC79:BF79"/>
    <mergeCell ref="AM79:AP79"/>
    <mergeCell ref="AM80:AP80"/>
    <mergeCell ref="AM81:AP81"/>
    <mergeCell ref="AM82:AP82"/>
    <mergeCell ref="BG77:BH77"/>
    <mergeCell ref="A78:B78"/>
    <mergeCell ref="C78:AB78"/>
    <mergeCell ref="AC78:AD78"/>
    <mergeCell ref="AE78:AH78"/>
    <mergeCell ref="AI78:AL78"/>
    <mergeCell ref="BC78:BF78"/>
    <mergeCell ref="BG78:BH78"/>
    <mergeCell ref="A77:B77"/>
    <mergeCell ref="C77:AB77"/>
    <mergeCell ref="AC77:AD77"/>
    <mergeCell ref="AE77:AH77"/>
    <mergeCell ref="AI77:AL77"/>
    <mergeCell ref="BC77:BF77"/>
    <mergeCell ref="BG75:BH75"/>
    <mergeCell ref="A76:B76"/>
    <mergeCell ref="C76:AB76"/>
    <mergeCell ref="AC76:AD76"/>
    <mergeCell ref="AE76:AH76"/>
    <mergeCell ref="AI76:AL76"/>
    <mergeCell ref="BC76:BF76"/>
    <mergeCell ref="BG76:BH76"/>
    <mergeCell ref="A75:B75"/>
    <mergeCell ref="C75:AB75"/>
    <mergeCell ref="AC75:AD75"/>
    <mergeCell ref="AE75:AH75"/>
    <mergeCell ref="AI75:AL75"/>
    <mergeCell ref="BC75:BF75"/>
    <mergeCell ref="AM75:AP75"/>
    <mergeCell ref="AM76:AP76"/>
    <mergeCell ref="AM77:AP77"/>
    <mergeCell ref="AM78:AP78"/>
    <mergeCell ref="BG73:BH73"/>
    <mergeCell ref="A74:B74"/>
    <mergeCell ref="C74:AB74"/>
    <mergeCell ref="AC74:AD74"/>
    <mergeCell ref="AE74:AH74"/>
    <mergeCell ref="AI74:AL74"/>
    <mergeCell ref="BC74:BF74"/>
    <mergeCell ref="BG74:BH74"/>
    <mergeCell ref="A73:B73"/>
    <mergeCell ref="C73:AB73"/>
    <mergeCell ref="AC73:AD73"/>
    <mergeCell ref="AE73:AH73"/>
    <mergeCell ref="AI73:AL73"/>
    <mergeCell ref="BC73:BF73"/>
    <mergeCell ref="BG71:BH71"/>
    <mergeCell ref="A72:B72"/>
    <mergeCell ref="C72:AB72"/>
    <mergeCell ref="AC72:AD72"/>
    <mergeCell ref="AE72:AH72"/>
    <mergeCell ref="AI72:AL72"/>
    <mergeCell ref="BC72:BF72"/>
    <mergeCell ref="BG72:BH72"/>
    <mergeCell ref="A71:B71"/>
    <mergeCell ref="C71:AB71"/>
    <mergeCell ref="AC71:AD71"/>
    <mergeCell ref="AE71:AH71"/>
    <mergeCell ref="AI71:AL71"/>
    <mergeCell ref="BC71:BF71"/>
    <mergeCell ref="AM71:AP71"/>
    <mergeCell ref="AM72:AP72"/>
    <mergeCell ref="AM73:AP73"/>
    <mergeCell ref="AM74:AP74"/>
    <mergeCell ref="BG69:BH69"/>
    <mergeCell ref="A70:B70"/>
    <mergeCell ref="C70:AB70"/>
    <mergeCell ref="AC70:AD70"/>
    <mergeCell ref="AE70:AH70"/>
    <mergeCell ref="AI70:AL70"/>
    <mergeCell ref="BC70:BF70"/>
    <mergeCell ref="BG70:BH70"/>
    <mergeCell ref="A69:B69"/>
    <mergeCell ref="C69:AB69"/>
    <mergeCell ref="AC69:AD69"/>
    <mergeCell ref="AE69:AH69"/>
    <mergeCell ref="AI69:AL69"/>
    <mergeCell ref="BC69:BF69"/>
    <mergeCell ref="BG67:BH67"/>
    <mergeCell ref="A68:B68"/>
    <mergeCell ref="C68:AB68"/>
    <mergeCell ref="AC68:AD68"/>
    <mergeCell ref="AE68:AH68"/>
    <mergeCell ref="AI68:AL68"/>
    <mergeCell ref="BC68:BF68"/>
    <mergeCell ref="BG68:BH68"/>
    <mergeCell ref="A67:B67"/>
    <mergeCell ref="C67:AB67"/>
    <mergeCell ref="AC67:AD67"/>
    <mergeCell ref="AE67:AH67"/>
    <mergeCell ref="AI67:AL67"/>
    <mergeCell ref="BC67:BF67"/>
    <mergeCell ref="AM67:AP67"/>
    <mergeCell ref="AM68:AP68"/>
    <mergeCell ref="AM69:AP69"/>
    <mergeCell ref="AM70:AP70"/>
    <mergeCell ref="BG65:BH65"/>
    <mergeCell ref="A66:B66"/>
    <mergeCell ref="C66:AB66"/>
    <mergeCell ref="AC66:AD66"/>
    <mergeCell ref="AE66:AH66"/>
    <mergeCell ref="AI66:AL66"/>
    <mergeCell ref="BC66:BF66"/>
    <mergeCell ref="BG66:BH66"/>
    <mergeCell ref="A65:B65"/>
    <mergeCell ref="C65:AB65"/>
    <mergeCell ref="AC65:AD65"/>
    <mergeCell ref="AE65:AH65"/>
    <mergeCell ref="AI65:AL65"/>
    <mergeCell ref="BC65:BF65"/>
    <mergeCell ref="BG63:BH63"/>
    <mergeCell ref="A64:B64"/>
    <mergeCell ref="C64:AB64"/>
    <mergeCell ref="AC64:AD64"/>
    <mergeCell ref="AE64:AH64"/>
    <mergeCell ref="AI64:AL64"/>
    <mergeCell ref="BC64:BF64"/>
    <mergeCell ref="BG64:BH64"/>
    <mergeCell ref="A63:B63"/>
    <mergeCell ref="C63:AB63"/>
    <mergeCell ref="AC63:AD63"/>
    <mergeCell ref="AE63:AH63"/>
    <mergeCell ref="AI63:AL63"/>
    <mergeCell ref="BC63:BF63"/>
    <mergeCell ref="AM63:AP63"/>
    <mergeCell ref="AM64:AP64"/>
    <mergeCell ref="AM65:AP65"/>
    <mergeCell ref="AM66:AP66"/>
    <mergeCell ref="BG61:BH61"/>
    <mergeCell ref="A62:B62"/>
    <mergeCell ref="C62:AB62"/>
    <mergeCell ref="AC62:AD62"/>
    <mergeCell ref="AE62:AH62"/>
    <mergeCell ref="AI62:AL62"/>
    <mergeCell ref="BC62:BF62"/>
    <mergeCell ref="BG62:BH62"/>
    <mergeCell ref="A61:B61"/>
    <mergeCell ref="C61:AB61"/>
    <mergeCell ref="AC61:AD61"/>
    <mergeCell ref="AE61:AH61"/>
    <mergeCell ref="AI61:AL61"/>
    <mergeCell ref="BC61:BF61"/>
    <mergeCell ref="BG59:BH59"/>
    <mergeCell ref="A60:B60"/>
    <mergeCell ref="C60:AB60"/>
    <mergeCell ref="AC60:AD60"/>
    <mergeCell ref="AE60:AH60"/>
    <mergeCell ref="AI60:AL60"/>
    <mergeCell ref="BC60:BF60"/>
    <mergeCell ref="BG60:BH60"/>
    <mergeCell ref="A59:B59"/>
    <mergeCell ref="C59:AB59"/>
    <mergeCell ref="AC59:AD59"/>
    <mergeCell ref="AE59:AH59"/>
    <mergeCell ref="AI59:AL59"/>
    <mergeCell ref="BC59:BF59"/>
    <mergeCell ref="AM59:AP59"/>
    <mergeCell ref="AM60:AP60"/>
    <mergeCell ref="AM61:AP61"/>
    <mergeCell ref="AM62:AP62"/>
    <mergeCell ref="BG57:BH57"/>
    <mergeCell ref="A58:B58"/>
    <mergeCell ref="C58:AB58"/>
    <mergeCell ref="AC58:AD58"/>
    <mergeCell ref="AE58:AH58"/>
    <mergeCell ref="AI58:AL58"/>
    <mergeCell ref="BC58:BF58"/>
    <mergeCell ref="BG58:BH58"/>
    <mergeCell ref="A57:B57"/>
    <mergeCell ref="C57:AB57"/>
    <mergeCell ref="AC57:AD57"/>
    <mergeCell ref="AE57:AH57"/>
    <mergeCell ref="AI57:AL57"/>
    <mergeCell ref="BC57:BF57"/>
    <mergeCell ref="BG55:BH55"/>
    <mergeCell ref="A56:B56"/>
    <mergeCell ref="C56:AB56"/>
    <mergeCell ref="AC56:AD56"/>
    <mergeCell ref="AE56:AH56"/>
    <mergeCell ref="AI56:AL56"/>
    <mergeCell ref="BC56:BF56"/>
    <mergeCell ref="BG56:BH56"/>
    <mergeCell ref="A55:B55"/>
    <mergeCell ref="C55:AB55"/>
    <mergeCell ref="AC55:AD55"/>
    <mergeCell ref="AE55:AH55"/>
    <mergeCell ref="AI55:AL55"/>
    <mergeCell ref="BC55:BF55"/>
    <mergeCell ref="AM55:AP55"/>
    <mergeCell ref="AM56:AP56"/>
    <mergeCell ref="AM57:AP57"/>
    <mergeCell ref="AM58:AP58"/>
    <mergeCell ref="BG53:BH53"/>
    <mergeCell ref="A54:B54"/>
    <mergeCell ref="C54:AB54"/>
    <mergeCell ref="AC54:AD54"/>
    <mergeCell ref="AE54:AH54"/>
    <mergeCell ref="AI54:AL54"/>
    <mergeCell ref="BC54:BF54"/>
    <mergeCell ref="BG54:BH54"/>
    <mergeCell ref="A53:B53"/>
    <mergeCell ref="C53:AB53"/>
    <mergeCell ref="AC53:AD53"/>
    <mergeCell ref="AE53:AH53"/>
    <mergeCell ref="AI53:AL53"/>
    <mergeCell ref="BC53:BF53"/>
    <mergeCell ref="BG51:BH51"/>
    <mergeCell ref="A52:B52"/>
    <mergeCell ref="C52:AB52"/>
    <mergeCell ref="AC52:AD52"/>
    <mergeCell ref="AE52:AH52"/>
    <mergeCell ref="AI52:AL52"/>
    <mergeCell ref="BC52:BF52"/>
    <mergeCell ref="BG52:BH52"/>
    <mergeCell ref="A51:B51"/>
    <mergeCell ref="C51:AB51"/>
    <mergeCell ref="AC51:AD51"/>
    <mergeCell ref="AE51:AH51"/>
    <mergeCell ref="AI51:AL51"/>
    <mergeCell ref="BC51:BF51"/>
    <mergeCell ref="AM51:AP51"/>
    <mergeCell ref="AM52:AP52"/>
    <mergeCell ref="AM53:AP53"/>
    <mergeCell ref="AM54:AP54"/>
    <mergeCell ref="BG49:BH49"/>
    <mergeCell ref="A50:B50"/>
    <mergeCell ref="C50:AB50"/>
    <mergeCell ref="AC50:AD50"/>
    <mergeCell ref="AE50:AH50"/>
    <mergeCell ref="AI50:AL50"/>
    <mergeCell ref="BC50:BF50"/>
    <mergeCell ref="BG50:BH50"/>
    <mergeCell ref="A49:B49"/>
    <mergeCell ref="C49:AB49"/>
    <mergeCell ref="AC49:AD49"/>
    <mergeCell ref="AE49:AH49"/>
    <mergeCell ref="AI49:AL49"/>
    <mergeCell ref="BC49:BF49"/>
    <mergeCell ref="BG47:BH47"/>
    <mergeCell ref="A48:B48"/>
    <mergeCell ref="C48:AB48"/>
    <mergeCell ref="AC48:AD48"/>
    <mergeCell ref="AE48:AH48"/>
    <mergeCell ref="AI48:AL48"/>
    <mergeCell ref="BC48:BF48"/>
    <mergeCell ref="BG48:BH48"/>
    <mergeCell ref="A47:B47"/>
    <mergeCell ref="C47:AB47"/>
    <mergeCell ref="AC47:AD47"/>
    <mergeCell ref="AE47:AH47"/>
    <mergeCell ref="AI47:AL47"/>
    <mergeCell ref="BC47:BF47"/>
    <mergeCell ref="AM47:AP47"/>
    <mergeCell ref="AM48:AP48"/>
    <mergeCell ref="AM49:AP49"/>
    <mergeCell ref="AM50:AP50"/>
    <mergeCell ref="BG45:BH45"/>
    <mergeCell ref="A46:B46"/>
    <mergeCell ref="C46:AB46"/>
    <mergeCell ref="AC46:AD46"/>
    <mergeCell ref="AE46:AH46"/>
    <mergeCell ref="AI46:AL46"/>
    <mergeCell ref="BC46:BF46"/>
    <mergeCell ref="BG46:BH46"/>
    <mergeCell ref="A45:B45"/>
    <mergeCell ref="C45:AB45"/>
    <mergeCell ref="AC45:AD45"/>
    <mergeCell ref="AE45:AH45"/>
    <mergeCell ref="AI45:AL45"/>
    <mergeCell ref="BC45:BF45"/>
    <mergeCell ref="BG43:BH43"/>
    <mergeCell ref="A44:B44"/>
    <mergeCell ref="C44:AB44"/>
    <mergeCell ref="AC44:AD44"/>
    <mergeCell ref="AE44:AH44"/>
    <mergeCell ref="AI44:AL44"/>
    <mergeCell ref="BC44:BF44"/>
    <mergeCell ref="BG44:BH44"/>
    <mergeCell ref="A43:B43"/>
    <mergeCell ref="C43:AB43"/>
    <mergeCell ref="AC43:AD43"/>
    <mergeCell ref="AE43:AH43"/>
    <mergeCell ref="AI43:AL43"/>
    <mergeCell ref="BC43:BF43"/>
    <mergeCell ref="AM43:AP43"/>
    <mergeCell ref="AM44:AP44"/>
    <mergeCell ref="AM45:AP45"/>
    <mergeCell ref="AM46:AP46"/>
    <mergeCell ref="BG41:BH41"/>
    <mergeCell ref="A42:B42"/>
    <mergeCell ref="C42:AB42"/>
    <mergeCell ref="AC42:AD42"/>
    <mergeCell ref="AE42:AH42"/>
    <mergeCell ref="AI42:AL42"/>
    <mergeCell ref="BC42:BF42"/>
    <mergeCell ref="BG42:BH42"/>
    <mergeCell ref="A41:B41"/>
    <mergeCell ref="C41:AB41"/>
    <mergeCell ref="AC41:AD41"/>
    <mergeCell ref="AE41:AH41"/>
    <mergeCell ref="AI41:AL41"/>
    <mergeCell ref="BC41:BF41"/>
    <mergeCell ref="BG39:BH39"/>
    <mergeCell ref="A40:B40"/>
    <mergeCell ref="C40:AB40"/>
    <mergeCell ref="AC40:AD40"/>
    <mergeCell ref="AE40:AH40"/>
    <mergeCell ref="AI40:AL40"/>
    <mergeCell ref="BC40:BF40"/>
    <mergeCell ref="BG40:BH40"/>
    <mergeCell ref="A39:B39"/>
    <mergeCell ref="C39:AB39"/>
    <mergeCell ref="AC39:AD39"/>
    <mergeCell ref="AE39:AH39"/>
    <mergeCell ref="AI39:AL39"/>
    <mergeCell ref="BC39:BF39"/>
    <mergeCell ref="AM39:AP39"/>
    <mergeCell ref="AM40:AP40"/>
    <mergeCell ref="AM41:AP41"/>
    <mergeCell ref="AM42:AP42"/>
    <mergeCell ref="BG37:BH37"/>
    <mergeCell ref="A38:B38"/>
    <mergeCell ref="C38:AB38"/>
    <mergeCell ref="AC38:AD38"/>
    <mergeCell ref="AE38:AH38"/>
    <mergeCell ref="AI38:AL38"/>
    <mergeCell ref="BC38:BF38"/>
    <mergeCell ref="BG38:BH38"/>
    <mergeCell ref="A37:B37"/>
    <mergeCell ref="C37:AB37"/>
    <mergeCell ref="AC37:AD37"/>
    <mergeCell ref="AE37:AH37"/>
    <mergeCell ref="AI37:AL37"/>
    <mergeCell ref="BC37:BF37"/>
    <mergeCell ref="BG35:BH35"/>
    <mergeCell ref="A36:B36"/>
    <mergeCell ref="C36:AB36"/>
    <mergeCell ref="AC36:AD36"/>
    <mergeCell ref="AE36:AH36"/>
    <mergeCell ref="AI36:AL36"/>
    <mergeCell ref="BC36:BF36"/>
    <mergeCell ref="BG36:BH36"/>
    <mergeCell ref="A35:B35"/>
    <mergeCell ref="C35:AB35"/>
    <mergeCell ref="AC35:AD35"/>
    <mergeCell ref="AE35:AH35"/>
    <mergeCell ref="AI35:AL35"/>
    <mergeCell ref="BC35:BF35"/>
    <mergeCell ref="AM35:AP35"/>
    <mergeCell ref="AM36:AP36"/>
    <mergeCell ref="AM37:AP37"/>
    <mergeCell ref="AM38:AP38"/>
    <mergeCell ref="BG33:BH33"/>
    <mergeCell ref="A34:B34"/>
    <mergeCell ref="C34:AB34"/>
    <mergeCell ref="AC34:AD34"/>
    <mergeCell ref="AE34:AH34"/>
    <mergeCell ref="AI34:AL34"/>
    <mergeCell ref="BC34:BF34"/>
    <mergeCell ref="BG34:BH34"/>
    <mergeCell ref="A33:B33"/>
    <mergeCell ref="C33:AB33"/>
    <mergeCell ref="AC33:AD33"/>
    <mergeCell ref="AE33:AH33"/>
    <mergeCell ref="AI33:AL33"/>
    <mergeCell ref="BC33:BF33"/>
    <mergeCell ref="BG31:BH31"/>
    <mergeCell ref="A32:B32"/>
    <mergeCell ref="C32:AB32"/>
    <mergeCell ref="AC32:AD32"/>
    <mergeCell ref="AE32:AH32"/>
    <mergeCell ref="AI32:AL32"/>
    <mergeCell ref="BC32:BF32"/>
    <mergeCell ref="BG32:BH32"/>
    <mergeCell ref="A31:B31"/>
    <mergeCell ref="C31:AB31"/>
    <mergeCell ref="AC31:AD31"/>
    <mergeCell ref="AE31:AH31"/>
    <mergeCell ref="AI31:AL31"/>
    <mergeCell ref="BC31:BF31"/>
    <mergeCell ref="AM31:AP31"/>
    <mergeCell ref="AM32:AP32"/>
    <mergeCell ref="AM33:AP33"/>
    <mergeCell ref="AM34:AP34"/>
    <mergeCell ref="BG29:BH29"/>
    <mergeCell ref="A30:B30"/>
    <mergeCell ref="C30:AB30"/>
    <mergeCell ref="AC30:AD30"/>
    <mergeCell ref="AE30:AH30"/>
    <mergeCell ref="AI30:AL30"/>
    <mergeCell ref="BC30:BF30"/>
    <mergeCell ref="BG30:BH30"/>
    <mergeCell ref="A29:B29"/>
    <mergeCell ref="C29:AB29"/>
    <mergeCell ref="AC29:AD29"/>
    <mergeCell ref="AE29:AH29"/>
    <mergeCell ref="AI29:AL29"/>
    <mergeCell ref="BC29:BF29"/>
    <mergeCell ref="BG27:BH27"/>
    <mergeCell ref="A28:B28"/>
    <mergeCell ref="C28:AB28"/>
    <mergeCell ref="AC28:AD28"/>
    <mergeCell ref="AE28:AH28"/>
    <mergeCell ref="AI28:AL28"/>
    <mergeCell ref="BC28:BF28"/>
    <mergeCell ref="BG28:BH28"/>
    <mergeCell ref="A27:B27"/>
    <mergeCell ref="C27:AB27"/>
    <mergeCell ref="AC27:AD27"/>
    <mergeCell ref="AE27:AH27"/>
    <mergeCell ref="AI27:AL27"/>
    <mergeCell ref="BC27:BF27"/>
    <mergeCell ref="AM27:AP27"/>
    <mergeCell ref="AM28:AP28"/>
    <mergeCell ref="AM29:AP29"/>
    <mergeCell ref="AM30:AP30"/>
    <mergeCell ref="BG25:BH25"/>
    <mergeCell ref="A26:B26"/>
    <mergeCell ref="C26:AB26"/>
    <mergeCell ref="AC26:AD26"/>
    <mergeCell ref="AE26:AH26"/>
    <mergeCell ref="AI26:AL26"/>
    <mergeCell ref="BC26:BF26"/>
    <mergeCell ref="BG26:BH26"/>
    <mergeCell ref="A25:B25"/>
    <mergeCell ref="C25:AB25"/>
    <mergeCell ref="AC25:AD25"/>
    <mergeCell ref="AE25:AH25"/>
    <mergeCell ref="AI25:AL25"/>
    <mergeCell ref="BC25:BF25"/>
    <mergeCell ref="BG23:BH23"/>
    <mergeCell ref="A24:B24"/>
    <mergeCell ref="C24:AB24"/>
    <mergeCell ref="AC24:AD24"/>
    <mergeCell ref="AE24:AH24"/>
    <mergeCell ref="AI24:AL24"/>
    <mergeCell ref="BC24:BF24"/>
    <mergeCell ref="BG24:BH24"/>
    <mergeCell ref="A23:B23"/>
    <mergeCell ref="C23:AB23"/>
    <mergeCell ref="AC23:AD23"/>
    <mergeCell ref="AE23:AH23"/>
    <mergeCell ref="AI23:AL23"/>
    <mergeCell ref="BC23:BF23"/>
    <mergeCell ref="AM23:AP23"/>
    <mergeCell ref="AM24:AP24"/>
    <mergeCell ref="AM25:AP25"/>
    <mergeCell ref="AM26:AP26"/>
    <mergeCell ref="BG21:BH21"/>
    <mergeCell ref="A22:B22"/>
    <mergeCell ref="C22:AB22"/>
    <mergeCell ref="AC22:AD22"/>
    <mergeCell ref="AE22:AH22"/>
    <mergeCell ref="AI22:AL22"/>
    <mergeCell ref="BC22:BF22"/>
    <mergeCell ref="BG22:BH22"/>
    <mergeCell ref="A21:B21"/>
    <mergeCell ref="C21:AB21"/>
    <mergeCell ref="AC21:AD21"/>
    <mergeCell ref="AE21:AH21"/>
    <mergeCell ref="AI21:AL21"/>
    <mergeCell ref="BC21:BF21"/>
    <mergeCell ref="BG19:BH19"/>
    <mergeCell ref="A20:B20"/>
    <mergeCell ref="C20:AB20"/>
    <mergeCell ref="AC20:AD20"/>
    <mergeCell ref="AE20:AH20"/>
    <mergeCell ref="AI20:AL20"/>
    <mergeCell ref="BC20:BF20"/>
    <mergeCell ref="BG20:BH20"/>
    <mergeCell ref="A19:B19"/>
    <mergeCell ref="C19:AB19"/>
    <mergeCell ref="AC19:AD19"/>
    <mergeCell ref="AE19:AH19"/>
    <mergeCell ref="AI19:AL19"/>
    <mergeCell ref="BC19:BF19"/>
    <mergeCell ref="AE11:AH11"/>
    <mergeCell ref="AI11:AL11"/>
    <mergeCell ref="BC11:BF11"/>
    <mergeCell ref="BG17:BH17"/>
    <mergeCell ref="A18:B18"/>
    <mergeCell ref="C18:AB18"/>
    <mergeCell ref="AC18:AD18"/>
    <mergeCell ref="AE18:AH18"/>
    <mergeCell ref="AI18:AL18"/>
    <mergeCell ref="BC18:BF18"/>
    <mergeCell ref="BG18:BH18"/>
    <mergeCell ref="A17:B17"/>
    <mergeCell ref="C17:AB17"/>
    <mergeCell ref="AC17:AD17"/>
    <mergeCell ref="AE17:AH17"/>
    <mergeCell ref="AI17:AL17"/>
    <mergeCell ref="BC17:BF17"/>
    <mergeCell ref="BG15:BH15"/>
    <mergeCell ref="A16:B16"/>
    <mergeCell ref="C16:AB16"/>
    <mergeCell ref="AC16:AD16"/>
    <mergeCell ref="AE16:AH16"/>
    <mergeCell ref="AI16:AL16"/>
    <mergeCell ref="BC16:BF16"/>
    <mergeCell ref="BG16:BH16"/>
    <mergeCell ref="A15:B15"/>
    <mergeCell ref="C15:AB15"/>
    <mergeCell ref="AC15:AD15"/>
    <mergeCell ref="AE15:AH15"/>
    <mergeCell ref="AI15:AL15"/>
    <mergeCell ref="BC15:BF15"/>
    <mergeCell ref="BG8:BH8"/>
    <mergeCell ref="A7:B7"/>
    <mergeCell ref="C7:AB7"/>
    <mergeCell ref="AC7:AD7"/>
    <mergeCell ref="AE7:AH7"/>
    <mergeCell ref="AI7:AL7"/>
    <mergeCell ref="BC7:BF7"/>
    <mergeCell ref="BG13:BH13"/>
    <mergeCell ref="A14:B14"/>
    <mergeCell ref="C14:AB14"/>
    <mergeCell ref="AC14:AD14"/>
    <mergeCell ref="AE14:AH14"/>
    <mergeCell ref="AI14:AL14"/>
    <mergeCell ref="BC14:BF14"/>
    <mergeCell ref="BG14:BH14"/>
    <mergeCell ref="A13:B13"/>
    <mergeCell ref="C13:AB13"/>
    <mergeCell ref="AC13:AD13"/>
    <mergeCell ref="AE13:AH13"/>
    <mergeCell ref="AI13:AL13"/>
    <mergeCell ref="BC13:BF13"/>
    <mergeCell ref="BG11:BH11"/>
    <mergeCell ref="A12:B12"/>
    <mergeCell ref="C12:AB12"/>
    <mergeCell ref="AC12:AD12"/>
    <mergeCell ref="AE12:AH12"/>
    <mergeCell ref="AI12:AL12"/>
    <mergeCell ref="BC12:BF12"/>
    <mergeCell ref="BG12:BH12"/>
    <mergeCell ref="A11:B11"/>
    <mergeCell ref="C11:AB11"/>
    <mergeCell ref="AC11:AD11"/>
    <mergeCell ref="A1:BH1"/>
    <mergeCell ref="A3:BH3"/>
    <mergeCell ref="A4:BH4"/>
    <mergeCell ref="AE6:AH6"/>
    <mergeCell ref="AI6:AL6"/>
    <mergeCell ref="A5:B6"/>
    <mergeCell ref="C5:AB6"/>
    <mergeCell ref="AC5:AD6"/>
    <mergeCell ref="AE5:AL5"/>
    <mergeCell ref="BC5:BF6"/>
    <mergeCell ref="BG5:BH6"/>
    <mergeCell ref="BG9:BH9"/>
    <mergeCell ref="A10:B10"/>
    <mergeCell ref="C10:AB10"/>
    <mergeCell ref="AC10:AD10"/>
    <mergeCell ref="AE10:AH10"/>
    <mergeCell ref="AI10:AL10"/>
    <mergeCell ref="BC10:BF10"/>
    <mergeCell ref="BG10:BH10"/>
    <mergeCell ref="A9:B9"/>
    <mergeCell ref="C9:AB9"/>
    <mergeCell ref="AC9:AD9"/>
    <mergeCell ref="AE9:AH9"/>
    <mergeCell ref="AI9:AL9"/>
    <mergeCell ref="BC9:BF9"/>
    <mergeCell ref="BG7:BH7"/>
    <mergeCell ref="A8:B8"/>
    <mergeCell ref="C8:AB8"/>
    <mergeCell ref="AC8:AD8"/>
    <mergeCell ref="AE8:AH8"/>
    <mergeCell ref="AI8:AL8"/>
    <mergeCell ref="BC8:BF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7" manualBreakCount="7">
    <brk id="29" max="16383" man="1"/>
    <brk id="51" max="16383" man="1"/>
    <brk id="75" max="16383" man="1"/>
    <brk id="92" max="16383" man="1"/>
    <brk id="119" max="59" man="1"/>
    <brk id="146" max="16383" man="1"/>
    <brk id="173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K12"/>
  <sheetViews>
    <sheetView view="pageBreakPreview" zoomScaleSheetLayoutView="100" workbookViewId="0">
      <selection sqref="A1:BK1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261" t="s">
        <v>744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</row>
    <row r="2" spans="1:63" ht="28.5" customHeight="1">
      <c r="A2" s="513" t="s">
        <v>492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5"/>
    </row>
    <row r="3" spans="1:63" ht="15" customHeight="1">
      <c r="A3" s="516" t="s">
        <v>674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8"/>
    </row>
    <row r="4" spans="1:63" ht="15.95" customHeight="1">
      <c r="A4" s="263" t="s">
        <v>494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63" ht="15.95" customHeight="1">
      <c r="A5" s="247" t="s">
        <v>470</v>
      </c>
      <c r="B5" s="247"/>
      <c r="C5" s="248" t="s">
        <v>495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522" t="s">
        <v>496</v>
      </c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523"/>
      <c r="BG5" s="523"/>
      <c r="BH5" s="523"/>
      <c r="BI5" s="523"/>
      <c r="BJ5" s="523"/>
      <c r="BK5" s="524"/>
    </row>
    <row r="6" spans="1:63" ht="35.1" customHeight="1">
      <c r="A6" s="247"/>
      <c r="B6" s="247"/>
      <c r="C6" s="273" t="s">
        <v>673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57"/>
      <c r="S6" s="265" t="s">
        <v>243</v>
      </c>
      <c r="T6" s="266"/>
      <c r="U6" s="266"/>
      <c r="V6" s="266"/>
      <c r="W6" s="265" t="s">
        <v>465</v>
      </c>
      <c r="X6" s="266"/>
      <c r="Y6" s="266"/>
      <c r="Z6" s="266"/>
      <c r="AA6" s="265" t="s">
        <v>466</v>
      </c>
      <c r="AB6" s="266"/>
      <c r="AC6" s="266"/>
      <c r="AD6" s="266"/>
      <c r="AE6" s="265" t="s">
        <v>467</v>
      </c>
      <c r="AF6" s="266"/>
      <c r="AG6" s="531" t="s">
        <v>26</v>
      </c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3"/>
      <c r="AW6" s="56"/>
      <c r="AX6" s="519" t="s">
        <v>243</v>
      </c>
      <c r="AY6" s="521"/>
      <c r="AZ6" s="521"/>
      <c r="BA6" s="520"/>
      <c r="BB6" s="519" t="s">
        <v>465</v>
      </c>
      <c r="BC6" s="521"/>
      <c r="BD6" s="521"/>
      <c r="BE6" s="520"/>
      <c r="BF6" s="519" t="s">
        <v>466</v>
      </c>
      <c r="BG6" s="521"/>
      <c r="BH6" s="521"/>
      <c r="BI6" s="520"/>
      <c r="BJ6" s="519" t="s">
        <v>467</v>
      </c>
      <c r="BK6" s="520"/>
    </row>
    <row r="7" spans="1:63">
      <c r="A7" s="246" t="s">
        <v>178</v>
      </c>
      <c r="B7" s="246"/>
      <c r="C7" s="255" t="s">
        <v>179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54"/>
      <c r="S7" s="255" t="s">
        <v>180</v>
      </c>
      <c r="T7" s="255"/>
      <c r="U7" s="255"/>
      <c r="V7" s="255"/>
      <c r="W7" s="255" t="s">
        <v>177</v>
      </c>
      <c r="X7" s="255"/>
      <c r="Y7" s="255"/>
      <c r="Z7" s="255"/>
      <c r="AA7" s="255" t="s">
        <v>468</v>
      </c>
      <c r="AB7" s="255"/>
      <c r="AC7" s="255"/>
      <c r="AD7" s="255"/>
      <c r="AE7" s="255" t="s">
        <v>636</v>
      </c>
      <c r="AF7" s="255"/>
      <c r="AG7" s="534" t="s">
        <v>637</v>
      </c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6"/>
      <c r="AW7" s="54"/>
      <c r="AX7" s="525" t="s">
        <v>651</v>
      </c>
      <c r="AY7" s="526"/>
      <c r="AZ7" s="526"/>
      <c r="BA7" s="527"/>
      <c r="BB7" s="525" t="s">
        <v>652</v>
      </c>
      <c r="BC7" s="526"/>
      <c r="BD7" s="526"/>
      <c r="BE7" s="527"/>
      <c r="BF7" s="525" t="s">
        <v>653</v>
      </c>
      <c r="BG7" s="526"/>
      <c r="BH7" s="526"/>
      <c r="BI7" s="527"/>
      <c r="BJ7" s="525" t="s">
        <v>654</v>
      </c>
      <c r="BK7" s="527"/>
    </row>
    <row r="8" spans="1:63" ht="20.100000000000001" customHeight="1">
      <c r="A8" s="240" t="s">
        <v>0</v>
      </c>
      <c r="B8" s="241"/>
      <c r="C8" s="242" t="s">
        <v>672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30" t="s">
        <v>266</v>
      </c>
      <c r="S8" s="243">
        <f>'11'!S8:V8</f>
        <v>233300</v>
      </c>
      <c r="T8" s="243"/>
      <c r="U8" s="243"/>
      <c r="V8" s="243"/>
      <c r="W8" s="243">
        <f>'11'!W8:Z8+'11'!W19:Z19+'11'!W30:Z30-102706</f>
        <v>234216</v>
      </c>
      <c r="X8" s="243"/>
      <c r="Y8" s="243"/>
      <c r="Z8" s="243"/>
      <c r="AA8" s="243">
        <f>'11'!AA8:AD8+'11'!AA19:AD19+'11'!AA30:AD30-53275</f>
        <v>113925.99818259967</v>
      </c>
      <c r="AB8" s="243"/>
      <c r="AC8" s="243"/>
      <c r="AD8" s="243"/>
      <c r="AE8" s="106">
        <f>IF(W8&lt;&gt;"",AA8/W8,"n.é.")</f>
        <v>0.48641424233442493</v>
      </c>
      <c r="AF8" s="107"/>
      <c r="AG8" s="283" t="s">
        <v>671</v>
      </c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5"/>
      <c r="AW8" s="30" t="s">
        <v>32</v>
      </c>
      <c r="AX8" s="528">
        <f>'11'!AX8:BA8</f>
        <v>251200</v>
      </c>
      <c r="AY8" s="529"/>
      <c r="AZ8" s="529"/>
      <c r="BA8" s="530"/>
      <c r="BB8" s="528">
        <f>'11'!BB8:BE8+'11'!BB19:BE19+'11'!BB30:BE30-102706</f>
        <v>252116</v>
      </c>
      <c r="BC8" s="529"/>
      <c r="BD8" s="529"/>
      <c r="BE8" s="530"/>
      <c r="BF8" s="528">
        <f>'11'!BF8:BI8+'11'!BF19:BI19+'11'!BF30:BI30-53275</f>
        <v>107532.38592356426</v>
      </c>
      <c r="BG8" s="529"/>
      <c r="BH8" s="529"/>
      <c r="BI8" s="530"/>
      <c r="BJ8" s="106">
        <f>IF(BB8&lt;&gt;"",BF8/BB8,"n.é.")</f>
        <v>0.42651948279190632</v>
      </c>
      <c r="BK8" s="107"/>
    </row>
    <row r="9" spans="1:63" ht="20.100000000000001" customHeight="1">
      <c r="A9" s="240" t="s">
        <v>1</v>
      </c>
      <c r="B9" s="241"/>
      <c r="C9" s="242" t="s">
        <v>670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30" t="s">
        <v>303</v>
      </c>
      <c r="S9" s="243">
        <f>'11'!S9:V9+660</f>
        <v>61650</v>
      </c>
      <c r="T9" s="243"/>
      <c r="U9" s="243"/>
      <c r="V9" s="243"/>
      <c r="W9" s="243">
        <f>'11'!W9:Z9+'11'!W20:Z20+'11'!W31:Z31</f>
        <v>68521</v>
      </c>
      <c r="X9" s="243"/>
      <c r="Y9" s="243"/>
      <c r="Z9" s="243"/>
      <c r="AA9" s="243">
        <f>'11'!AA9:AD9+'11'!AA20:AD20+'11'!AA31:AD31</f>
        <v>33534.692456621182</v>
      </c>
      <c r="AB9" s="243"/>
      <c r="AC9" s="243"/>
      <c r="AD9" s="243"/>
      <c r="AE9" s="244">
        <f t="shared" ref="AE9:AE11" si="0">IF(W9&lt;&gt;"",AA9/W9,"n.é.")</f>
        <v>0.48940751677035044</v>
      </c>
      <c r="AF9" s="245"/>
      <c r="AG9" s="283" t="s">
        <v>669</v>
      </c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5"/>
      <c r="AW9" s="30" t="s">
        <v>52</v>
      </c>
      <c r="AX9" s="528">
        <f>'11'!AX9:BA9+660</f>
        <v>43750</v>
      </c>
      <c r="AY9" s="529"/>
      <c r="AZ9" s="529"/>
      <c r="BA9" s="530"/>
      <c r="BB9" s="528">
        <f>'11'!BB9:BE9+'11'!BB20:BE20+'11'!BB31:BE31</f>
        <v>50621</v>
      </c>
      <c r="BC9" s="529"/>
      <c r="BD9" s="529"/>
      <c r="BE9" s="530"/>
      <c r="BF9" s="528">
        <f>'11'!BF9:BI9+'11'!BF20:BI20+'11'!BF31:BI31</f>
        <v>22658.320153924782</v>
      </c>
      <c r="BG9" s="529"/>
      <c r="BH9" s="529"/>
      <c r="BI9" s="530"/>
      <c r="BJ9" s="244">
        <f t="shared" ref="BJ9:BJ11" si="1">IF(BB9&lt;&gt;"",BF9/BB9,"n.é.")</f>
        <v>0.44760712261560975</v>
      </c>
      <c r="BK9" s="245"/>
    </row>
    <row r="10" spans="1:63" ht="20.100000000000001" customHeight="1">
      <c r="A10" s="240" t="s">
        <v>2</v>
      </c>
      <c r="B10" s="241"/>
      <c r="C10" s="242" t="s">
        <v>668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30" t="s">
        <v>325</v>
      </c>
      <c r="S10" s="243">
        <f>'11'!S10:V10</f>
        <v>29244</v>
      </c>
      <c r="T10" s="243"/>
      <c r="U10" s="243"/>
      <c r="V10" s="243"/>
      <c r="W10" s="243">
        <f>'11'!W10:Z10+'11'!W21:Z21+'11'!W32:Z32</f>
        <v>29244</v>
      </c>
      <c r="X10" s="243"/>
      <c r="Y10" s="243"/>
      <c r="Z10" s="243"/>
      <c r="AA10" s="243">
        <f>'11'!AA10:AD10+'11'!AA21:AD21+'11'!AA32:AD32</f>
        <v>14312.309360779143</v>
      </c>
      <c r="AB10" s="243"/>
      <c r="AC10" s="243"/>
      <c r="AD10" s="243"/>
      <c r="AE10" s="244">
        <f t="shared" si="0"/>
        <v>0.48941011355420405</v>
      </c>
      <c r="AF10" s="245"/>
      <c r="AG10" s="283" t="s">
        <v>667</v>
      </c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5"/>
      <c r="AW10" s="30" t="s">
        <v>57</v>
      </c>
      <c r="AX10" s="528">
        <f>'11'!AX10:BA10</f>
        <v>29244</v>
      </c>
      <c r="AY10" s="529"/>
      <c r="AZ10" s="529"/>
      <c r="BA10" s="530"/>
      <c r="BB10" s="528">
        <f>'11'!BB10:BE10+'11'!BB21:BE21+'11'!BB32:BE32</f>
        <v>29244</v>
      </c>
      <c r="BC10" s="529"/>
      <c r="BD10" s="529"/>
      <c r="BE10" s="530"/>
      <c r="BF10" s="528">
        <f>'11'!BF10:BI10+'11'!BF21:BI21+'11'!BF32:BI32</f>
        <v>13049.293922510951</v>
      </c>
      <c r="BG10" s="529"/>
      <c r="BH10" s="529"/>
      <c r="BI10" s="530"/>
      <c r="BJ10" s="244">
        <f t="shared" si="1"/>
        <v>0.44622123931442181</v>
      </c>
      <c r="BK10" s="245"/>
    </row>
    <row r="11" spans="1:63" s="3" customFormat="1" ht="20.100000000000001" customHeight="1">
      <c r="A11" s="251" t="s">
        <v>3</v>
      </c>
      <c r="B11" s="252"/>
      <c r="C11" s="281" t="s">
        <v>666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59"/>
      <c r="S11" s="282">
        <f>SUM(S8:V10)</f>
        <v>324194</v>
      </c>
      <c r="T11" s="282"/>
      <c r="U11" s="282"/>
      <c r="V11" s="282"/>
      <c r="W11" s="282">
        <f t="shared" ref="W11" si="2">SUM(W8:Z10)</f>
        <v>331981</v>
      </c>
      <c r="X11" s="282"/>
      <c r="Y11" s="282"/>
      <c r="Z11" s="282"/>
      <c r="AA11" s="282">
        <f t="shared" ref="AA11" si="3">SUM(AA8:AD10)</f>
        <v>161773</v>
      </c>
      <c r="AB11" s="282"/>
      <c r="AC11" s="282"/>
      <c r="AD11" s="282"/>
      <c r="AE11" s="259">
        <f t="shared" si="0"/>
        <v>0.48729595970853756</v>
      </c>
      <c r="AF11" s="260"/>
      <c r="AG11" s="278" t="s">
        <v>665</v>
      </c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80"/>
      <c r="AW11" s="58"/>
      <c r="AX11" s="537">
        <f>SUM(AX8:BA10)</f>
        <v>324194</v>
      </c>
      <c r="AY11" s="538"/>
      <c r="AZ11" s="538"/>
      <c r="BA11" s="539"/>
      <c r="BB11" s="537">
        <f t="shared" ref="BB11" si="4">SUM(BB8:BE10)</f>
        <v>331981</v>
      </c>
      <c r="BC11" s="538"/>
      <c r="BD11" s="538"/>
      <c r="BE11" s="539"/>
      <c r="BF11" s="537">
        <f t="shared" ref="BF11" si="5">SUM(BF8:BI10)</f>
        <v>143240</v>
      </c>
      <c r="BG11" s="538"/>
      <c r="BH11" s="538"/>
      <c r="BI11" s="539"/>
      <c r="BJ11" s="259">
        <f t="shared" si="1"/>
        <v>0.43147047571999603</v>
      </c>
      <c r="BK11" s="260"/>
    </row>
    <row r="12" spans="1:63" ht="20.100000000000001" customHeight="1">
      <c r="A12" s="249"/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53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7"/>
      <c r="AF12" s="257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3"/>
      <c r="AW12" s="53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0"/>
      <c r="BI12" s="540"/>
      <c r="BJ12" s="540"/>
      <c r="BK12" s="540"/>
    </row>
  </sheetData>
  <mergeCells count="83"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A12:B12"/>
    <mergeCell ref="C12:Q12"/>
    <mergeCell ref="S12:V12"/>
    <mergeCell ref="W12:Z12"/>
    <mergeCell ref="AA12:AD12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A1:BK1"/>
    <mergeCell ref="A2:BK2"/>
    <mergeCell ref="A3:BK3"/>
    <mergeCell ref="A4:BK4"/>
    <mergeCell ref="A5:B6"/>
    <mergeCell ref="C5:AF5"/>
    <mergeCell ref="BJ6:BK6"/>
    <mergeCell ref="BF6:BI6"/>
    <mergeCell ref="AA6:AD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K34"/>
  <sheetViews>
    <sheetView view="pageBreakPreview" zoomScaleSheetLayoutView="100" workbookViewId="0">
      <selection sqref="A1:BK1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261" t="s">
        <v>745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</row>
    <row r="2" spans="1:63" ht="28.5" customHeight="1">
      <c r="A2" s="513" t="s">
        <v>492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5"/>
    </row>
    <row r="3" spans="1:63" ht="15" customHeight="1">
      <c r="A3" s="516" t="s">
        <v>701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8"/>
    </row>
    <row r="4" spans="1:63" ht="15.95" customHeight="1">
      <c r="A4" s="263" t="s">
        <v>494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63" ht="15.95" customHeight="1">
      <c r="A5" s="247" t="s">
        <v>470</v>
      </c>
      <c r="B5" s="247"/>
      <c r="C5" s="248" t="s">
        <v>495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522" t="s">
        <v>496</v>
      </c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523"/>
      <c r="BG5" s="523"/>
      <c r="BH5" s="523"/>
      <c r="BI5" s="523"/>
      <c r="BJ5" s="523"/>
      <c r="BK5" s="524"/>
    </row>
    <row r="6" spans="1:63" ht="35.1" customHeight="1">
      <c r="A6" s="247"/>
      <c r="B6" s="247"/>
      <c r="C6" s="273" t="s">
        <v>673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57"/>
      <c r="S6" s="265" t="s">
        <v>243</v>
      </c>
      <c r="T6" s="266"/>
      <c r="U6" s="266"/>
      <c r="V6" s="266"/>
      <c r="W6" s="265" t="s">
        <v>465</v>
      </c>
      <c r="X6" s="266"/>
      <c r="Y6" s="266"/>
      <c r="Z6" s="266"/>
      <c r="AA6" s="265" t="s">
        <v>466</v>
      </c>
      <c r="AB6" s="266"/>
      <c r="AC6" s="266"/>
      <c r="AD6" s="266"/>
      <c r="AE6" s="265" t="s">
        <v>467</v>
      </c>
      <c r="AF6" s="266"/>
      <c r="AG6" s="531" t="s">
        <v>26</v>
      </c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3"/>
      <c r="AW6" s="56"/>
      <c r="AX6" s="519" t="s">
        <v>243</v>
      </c>
      <c r="AY6" s="521"/>
      <c r="AZ6" s="521"/>
      <c r="BA6" s="520"/>
      <c r="BB6" s="519" t="s">
        <v>465</v>
      </c>
      <c r="BC6" s="521"/>
      <c r="BD6" s="521"/>
      <c r="BE6" s="520"/>
      <c r="BF6" s="519" t="s">
        <v>466</v>
      </c>
      <c r="BG6" s="521"/>
      <c r="BH6" s="521"/>
      <c r="BI6" s="520"/>
      <c r="BJ6" s="519" t="s">
        <v>467</v>
      </c>
      <c r="BK6" s="520"/>
    </row>
    <row r="7" spans="1:63">
      <c r="A7" s="246" t="s">
        <v>178</v>
      </c>
      <c r="B7" s="246"/>
      <c r="C7" s="255" t="s">
        <v>179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54"/>
      <c r="S7" s="255" t="s">
        <v>180</v>
      </c>
      <c r="T7" s="255"/>
      <c r="U7" s="255"/>
      <c r="V7" s="255"/>
      <c r="W7" s="255" t="s">
        <v>177</v>
      </c>
      <c r="X7" s="255"/>
      <c r="Y7" s="255"/>
      <c r="Z7" s="255"/>
      <c r="AA7" s="255" t="s">
        <v>468</v>
      </c>
      <c r="AB7" s="255"/>
      <c r="AC7" s="255"/>
      <c r="AD7" s="255"/>
      <c r="AE7" s="255" t="s">
        <v>636</v>
      </c>
      <c r="AF7" s="255"/>
      <c r="AG7" s="534" t="s">
        <v>637</v>
      </c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6"/>
      <c r="AW7" s="54"/>
      <c r="AX7" s="525" t="s">
        <v>651</v>
      </c>
      <c r="AY7" s="526"/>
      <c r="AZ7" s="526"/>
      <c r="BA7" s="527"/>
      <c r="BB7" s="525" t="s">
        <v>652</v>
      </c>
      <c r="BC7" s="526"/>
      <c r="BD7" s="526"/>
      <c r="BE7" s="527"/>
      <c r="BF7" s="525" t="s">
        <v>653</v>
      </c>
      <c r="BG7" s="526"/>
      <c r="BH7" s="526"/>
      <c r="BI7" s="527"/>
      <c r="BJ7" s="525" t="s">
        <v>654</v>
      </c>
      <c r="BK7" s="527"/>
    </row>
    <row r="8" spans="1:63" ht="20.100000000000001" customHeight="1">
      <c r="A8" s="240" t="s">
        <v>0</v>
      </c>
      <c r="B8" s="241"/>
      <c r="C8" s="242" t="s">
        <v>672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30" t="s">
        <v>266</v>
      </c>
      <c r="S8" s="243">
        <v>233300</v>
      </c>
      <c r="T8" s="243"/>
      <c r="U8" s="243"/>
      <c r="V8" s="243"/>
      <c r="W8" s="243">
        <v>233300</v>
      </c>
      <c r="X8" s="243"/>
      <c r="Y8" s="243"/>
      <c r="Z8" s="243"/>
      <c r="AA8" s="243">
        <f>W8/$W$11*161105</f>
        <v>114179.3794921958</v>
      </c>
      <c r="AB8" s="243"/>
      <c r="AC8" s="243"/>
      <c r="AD8" s="243"/>
      <c r="AE8" s="106">
        <f>IF(W8&lt;&gt;"",AA8/W8,"n.é.")</f>
        <v>0.48941011355420405</v>
      </c>
      <c r="AF8" s="107"/>
      <c r="AG8" s="283" t="s">
        <v>671</v>
      </c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5"/>
      <c r="AW8" s="30" t="s">
        <v>32</v>
      </c>
      <c r="AX8" s="528">
        <v>251200</v>
      </c>
      <c r="AY8" s="529"/>
      <c r="AZ8" s="529"/>
      <c r="BA8" s="530"/>
      <c r="BB8" s="542">
        <v>251200</v>
      </c>
      <c r="BC8" s="543"/>
      <c r="BD8" s="543"/>
      <c r="BE8" s="544"/>
      <c r="BF8" s="243">
        <f>BB8/$BB$11*146888</f>
        <v>112090.77531578275</v>
      </c>
      <c r="BG8" s="243"/>
      <c r="BH8" s="243"/>
      <c r="BI8" s="243"/>
      <c r="BJ8" s="106">
        <f>IF(BB8&lt;&gt;"",BF8/BB8,"n.é.")</f>
        <v>0.44622123931442181</v>
      </c>
      <c r="BK8" s="107"/>
    </row>
    <row r="9" spans="1:63" ht="20.100000000000001" customHeight="1">
      <c r="A9" s="240" t="s">
        <v>1</v>
      </c>
      <c r="B9" s="241"/>
      <c r="C9" s="242" t="s">
        <v>670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30" t="s">
        <v>303</v>
      </c>
      <c r="S9" s="243">
        <v>60990</v>
      </c>
      <c r="T9" s="243"/>
      <c r="U9" s="243"/>
      <c r="V9" s="243"/>
      <c r="W9" s="243">
        <v>66638</v>
      </c>
      <c r="X9" s="243"/>
      <c r="Y9" s="243"/>
      <c r="Z9" s="243"/>
      <c r="AA9" s="243">
        <f t="shared" ref="AA9:AA10" si="0">W9/$W$11*161105</f>
        <v>32613.311147025048</v>
      </c>
      <c r="AB9" s="243"/>
      <c r="AC9" s="243"/>
      <c r="AD9" s="243"/>
      <c r="AE9" s="244">
        <f t="shared" ref="AE9:AE11" si="1">IF(W9&lt;&gt;"",AA9/W9,"n.é.")</f>
        <v>0.48941011355420405</v>
      </c>
      <c r="AF9" s="245"/>
      <c r="AG9" s="283" t="s">
        <v>669</v>
      </c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5"/>
      <c r="AW9" s="30" t="s">
        <v>52</v>
      </c>
      <c r="AX9" s="528">
        <v>43090</v>
      </c>
      <c r="AY9" s="529"/>
      <c r="AZ9" s="529"/>
      <c r="BA9" s="530"/>
      <c r="BB9" s="542">
        <v>48738</v>
      </c>
      <c r="BC9" s="543"/>
      <c r="BD9" s="543"/>
      <c r="BE9" s="544"/>
      <c r="BF9" s="243">
        <f t="shared" ref="BF9:BF10" si="2">BB9/$BB$11*146888</f>
        <v>21747.930761706288</v>
      </c>
      <c r="BG9" s="243"/>
      <c r="BH9" s="243"/>
      <c r="BI9" s="243"/>
      <c r="BJ9" s="244">
        <f t="shared" ref="BJ9:BJ11" si="3">IF(BB9&lt;&gt;"",BF9/BB9,"n.é.")</f>
        <v>0.44622123931442176</v>
      </c>
      <c r="BK9" s="245"/>
    </row>
    <row r="10" spans="1:63" ht="20.100000000000001" customHeight="1">
      <c r="A10" s="240" t="s">
        <v>2</v>
      </c>
      <c r="B10" s="241"/>
      <c r="C10" s="242" t="s">
        <v>668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30" t="s">
        <v>325</v>
      </c>
      <c r="S10" s="243">
        <v>29244</v>
      </c>
      <c r="T10" s="243"/>
      <c r="U10" s="243"/>
      <c r="V10" s="243"/>
      <c r="W10" s="243">
        <v>29244</v>
      </c>
      <c r="X10" s="243"/>
      <c r="Y10" s="243"/>
      <c r="Z10" s="243"/>
      <c r="AA10" s="243">
        <f t="shared" si="0"/>
        <v>14312.309360779143</v>
      </c>
      <c r="AB10" s="243"/>
      <c r="AC10" s="243"/>
      <c r="AD10" s="243"/>
      <c r="AE10" s="244">
        <f t="shared" si="1"/>
        <v>0.48941011355420405</v>
      </c>
      <c r="AF10" s="245"/>
      <c r="AG10" s="283" t="s">
        <v>667</v>
      </c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5"/>
      <c r="AW10" s="30" t="s">
        <v>57</v>
      </c>
      <c r="AX10" s="528">
        <v>29244</v>
      </c>
      <c r="AY10" s="529"/>
      <c r="AZ10" s="529"/>
      <c r="BA10" s="530"/>
      <c r="BB10" s="542">
        <v>29244</v>
      </c>
      <c r="BC10" s="543"/>
      <c r="BD10" s="543"/>
      <c r="BE10" s="544"/>
      <c r="BF10" s="243">
        <f t="shared" si="2"/>
        <v>13049.293922510951</v>
      </c>
      <c r="BG10" s="243"/>
      <c r="BH10" s="243"/>
      <c r="BI10" s="243"/>
      <c r="BJ10" s="244">
        <f t="shared" si="3"/>
        <v>0.44622123931442181</v>
      </c>
      <c r="BK10" s="245"/>
    </row>
    <row r="11" spans="1:63" s="3" customFormat="1" ht="20.100000000000001" customHeight="1">
      <c r="A11" s="251" t="s">
        <v>3</v>
      </c>
      <c r="B11" s="252"/>
      <c r="C11" s="281" t="s">
        <v>666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59"/>
      <c r="S11" s="282">
        <f>SUM(S8:V10)</f>
        <v>323534</v>
      </c>
      <c r="T11" s="282"/>
      <c r="U11" s="282"/>
      <c r="V11" s="282"/>
      <c r="W11" s="282">
        <f t="shared" ref="W11" si="4">SUM(W8:Z10)</f>
        <v>329182</v>
      </c>
      <c r="X11" s="282"/>
      <c r="Y11" s="282"/>
      <c r="Z11" s="282"/>
      <c r="AA11" s="282">
        <f t="shared" ref="AA11" si="5">SUM(AA8:AD10)</f>
        <v>161105</v>
      </c>
      <c r="AB11" s="282"/>
      <c r="AC11" s="282"/>
      <c r="AD11" s="282"/>
      <c r="AE11" s="259">
        <f t="shared" si="1"/>
        <v>0.48941011355420405</v>
      </c>
      <c r="AF11" s="260"/>
      <c r="AG11" s="278" t="s">
        <v>665</v>
      </c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80"/>
      <c r="AW11" s="58"/>
      <c r="AX11" s="537">
        <f>SUM(AX8:BA10)</f>
        <v>323534</v>
      </c>
      <c r="AY11" s="538"/>
      <c r="AZ11" s="538"/>
      <c r="BA11" s="539"/>
      <c r="BB11" s="537">
        <f t="shared" ref="BB11" si="6">SUM(BB8:BE10)</f>
        <v>329182</v>
      </c>
      <c r="BC11" s="538"/>
      <c r="BD11" s="538"/>
      <c r="BE11" s="539"/>
      <c r="BF11" s="537">
        <f t="shared" ref="BF11" si="7">SUM(BF8:BI10)</f>
        <v>146888</v>
      </c>
      <c r="BG11" s="538"/>
      <c r="BH11" s="538"/>
      <c r="BI11" s="539"/>
      <c r="BJ11" s="259">
        <f t="shared" si="3"/>
        <v>0.44622123931442181</v>
      </c>
      <c r="BK11" s="260"/>
    </row>
    <row r="12" spans="1:63" ht="28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</row>
    <row r="13" spans="1:63" ht="28.5" customHeight="1">
      <c r="A13" s="513" t="s">
        <v>663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14"/>
      <c r="AK13" s="514"/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4"/>
      <c r="AZ13" s="514"/>
      <c r="BA13" s="514"/>
      <c r="BB13" s="514"/>
      <c r="BC13" s="514"/>
      <c r="BD13" s="514"/>
      <c r="BE13" s="514"/>
      <c r="BF13" s="514"/>
      <c r="BG13" s="514"/>
      <c r="BH13" s="514"/>
      <c r="BI13" s="514"/>
      <c r="BJ13" s="514"/>
      <c r="BK13" s="515"/>
    </row>
    <row r="14" spans="1:63" ht="15" customHeight="1">
      <c r="A14" s="516" t="s">
        <v>701</v>
      </c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7"/>
      <c r="BC14" s="517"/>
      <c r="BD14" s="517"/>
      <c r="BE14" s="517"/>
      <c r="BF14" s="517"/>
      <c r="BG14" s="517"/>
      <c r="BH14" s="517"/>
      <c r="BI14" s="517"/>
      <c r="BJ14" s="517"/>
      <c r="BK14" s="518"/>
    </row>
    <row r="15" spans="1:63" ht="15.95" customHeight="1">
      <c r="A15" s="263" t="s">
        <v>494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</row>
    <row r="16" spans="1:63" ht="15.95" customHeight="1">
      <c r="A16" s="247" t="s">
        <v>470</v>
      </c>
      <c r="B16" s="247"/>
      <c r="C16" s="248" t="s">
        <v>495</v>
      </c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522" t="s">
        <v>496</v>
      </c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523"/>
      <c r="BI16" s="523"/>
      <c r="BJ16" s="523"/>
      <c r="BK16" s="524"/>
    </row>
    <row r="17" spans="1:63" ht="35.1" customHeight="1">
      <c r="A17" s="247"/>
      <c r="B17" s="247"/>
      <c r="C17" s="273" t="s">
        <v>673</v>
      </c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57"/>
      <c r="S17" s="265" t="s">
        <v>243</v>
      </c>
      <c r="T17" s="266"/>
      <c r="U17" s="266"/>
      <c r="V17" s="266"/>
      <c r="W17" s="265" t="s">
        <v>465</v>
      </c>
      <c r="X17" s="266"/>
      <c r="Y17" s="266"/>
      <c r="Z17" s="266"/>
      <c r="AA17" s="265" t="s">
        <v>466</v>
      </c>
      <c r="AB17" s="266"/>
      <c r="AC17" s="266"/>
      <c r="AD17" s="266"/>
      <c r="AE17" s="265" t="s">
        <v>467</v>
      </c>
      <c r="AF17" s="266"/>
      <c r="AG17" s="531" t="s">
        <v>26</v>
      </c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533"/>
      <c r="AW17" s="56"/>
      <c r="AX17" s="519" t="s">
        <v>243</v>
      </c>
      <c r="AY17" s="521"/>
      <c r="AZ17" s="521"/>
      <c r="BA17" s="520"/>
      <c r="BB17" s="519" t="s">
        <v>465</v>
      </c>
      <c r="BC17" s="521"/>
      <c r="BD17" s="521"/>
      <c r="BE17" s="520"/>
      <c r="BF17" s="519" t="s">
        <v>466</v>
      </c>
      <c r="BG17" s="521"/>
      <c r="BH17" s="521"/>
      <c r="BI17" s="520"/>
      <c r="BJ17" s="519" t="s">
        <v>467</v>
      </c>
      <c r="BK17" s="520"/>
    </row>
    <row r="18" spans="1:63">
      <c r="A18" s="246" t="s">
        <v>178</v>
      </c>
      <c r="B18" s="246"/>
      <c r="C18" s="255" t="s">
        <v>179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54"/>
      <c r="S18" s="255" t="s">
        <v>180</v>
      </c>
      <c r="T18" s="255"/>
      <c r="U18" s="255"/>
      <c r="V18" s="255"/>
      <c r="W18" s="255" t="s">
        <v>177</v>
      </c>
      <c r="X18" s="255"/>
      <c r="Y18" s="255"/>
      <c r="Z18" s="255"/>
      <c r="AA18" s="255" t="s">
        <v>468</v>
      </c>
      <c r="AB18" s="255"/>
      <c r="AC18" s="255"/>
      <c r="AD18" s="255"/>
      <c r="AE18" s="255" t="s">
        <v>636</v>
      </c>
      <c r="AF18" s="255"/>
      <c r="AG18" s="534" t="s">
        <v>637</v>
      </c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5"/>
      <c r="AV18" s="536"/>
      <c r="AW18" s="54"/>
      <c r="AX18" s="525" t="s">
        <v>651</v>
      </c>
      <c r="AY18" s="526"/>
      <c r="AZ18" s="526"/>
      <c r="BA18" s="527"/>
      <c r="BB18" s="525" t="s">
        <v>652</v>
      </c>
      <c r="BC18" s="526"/>
      <c r="BD18" s="526"/>
      <c r="BE18" s="527"/>
      <c r="BF18" s="525" t="s">
        <v>653</v>
      </c>
      <c r="BG18" s="526"/>
      <c r="BH18" s="526"/>
      <c r="BI18" s="527"/>
      <c r="BJ18" s="525" t="s">
        <v>654</v>
      </c>
      <c r="BK18" s="527"/>
    </row>
    <row r="19" spans="1:63" ht="20.100000000000001" customHeight="1">
      <c r="A19" s="240" t="s">
        <v>0</v>
      </c>
      <c r="B19" s="241"/>
      <c r="C19" s="242" t="s">
        <v>672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30" t="s">
        <v>266</v>
      </c>
      <c r="S19" s="243">
        <v>65591</v>
      </c>
      <c r="T19" s="243"/>
      <c r="U19" s="243"/>
      <c r="V19" s="243"/>
      <c r="W19" s="243">
        <v>67646</v>
      </c>
      <c r="X19" s="243"/>
      <c r="Y19" s="243"/>
      <c r="Z19" s="243"/>
      <c r="AA19" s="243">
        <v>35418</v>
      </c>
      <c r="AB19" s="243"/>
      <c r="AC19" s="243"/>
      <c r="AD19" s="243"/>
      <c r="AE19" s="106">
        <f>IF(W19&lt;&gt;"",AA19/W19,"n.é.")</f>
        <v>0.52357862992638149</v>
      </c>
      <c r="AF19" s="107"/>
      <c r="AG19" s="283" t="s">
        <v>671</v>
      </c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5"/>
      <c r="AW19" s="30" t="s">
        <v>32</v>
      </c>
      <c r="AX19" s="528">
        <v>65591</v>
      </c>
      <c r="AY19" s="529"/>
      <c r="AZ19" s="529"/>
      <c r="BA19" s="530"/>
      <c r="BB19" s="542">
        <v>67646</v>
      </c>
      <c r="BC19" s="543"/>
      <c r="BD19" s="543"/>
      <c r="BE19" s="544"/>
      <c r="BF19" s="542">
        <v>31323</v>
      </c>
      <c r="BG19" s="543"/>
      <c r="BH19" s="543"/>
      <c r="BI19" s="544"/>
      <c r="BJ19" s="106">
        <f>IF(BB19&lt;&gt;"",BF19/BB19,"n.é.")</f>
        <v>0.46304289980190994</v>
      </c>
      <c r="BK19" s="107"/>
    </row>
    <row r="20" spans="1:63" ht="20.100000000000001" customHeight="1">
      <c r="A20" s="240" t="s">
        <v>1</v>
      </c>
      <c r="B20" s="241"/>
      <c r="C20" s="242" t="s">
        <v>670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30" t="s">
        <v>303</v>
      </c>
      <c r="S20" s="243">
        <v>0</v>
      </c>
      <c r="T20" s="243"/>
      <c r="U20" s="243"/>
      <c r="V20" s="243"/>
      <c r="W20" s="243">
        <v>0</v>
      </c>
      <c r="X20" s="243"/>
      <c r="Y20" s="243"/>
      <c r="Z20" s="243"/>
      <c r="AA20" s="243">
        <v>0</v>
      </c>
      <c r="AB20" s="243"/>
      <c r="AC20" s="243"/>
      <c r="AD20" s="243"/>
      <c r="AE20" s="244" t="str">
        <f>IF(W20&gt;0,AA20/W20,"n.é.")</f>
        <v>n.é.</v>
      </c>
      <c r="AF20" s="245"/>
      <c r="AG20" s="283" t="s">
        <v>669</v>
      </c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5"/>
      <c r="AW20" s="30" t="s">
        <v>52</v>
      </c>
      <c r="AX20" s="528">
        <v>0</v>
      </c>
      <c r="AY20" s="529"/>
      <c r="AZ20" s="529"/>
      <c r="BA20" s="530"/>
      <c r="BB20" s="542">
        <v>0</v>
      </c>
      <c r="BC20" s="543"/>
      <c r="BD20" s="543"/>
      <c r="BE20" s="544"/>
      <c r="BF20" s="542">
        <v>0</v>
      </c>
      <c r="BG20" s="543"/>
      <c r="BH20" s="543"/>
      <c r="BI20" s="544"/>
      <c r="BJ20" s="244" t="str">
        <f>IF(BB20&gt;0,BF20/BB20,"n.é.")</f>
        <v>n.é.</v>
      </c>
      <c r="BK20" s="245"/>
    </row>
    <row r="21" spans="1:63" ht="20.100000000000001" customHeight="1">
      <c r="A21" s="240" t="s">
        <v>2</v>
      </c>
      <c r="B21" s="241"/>
      <c r="C21" s="242" t="s">
        <v>668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30" t="s">
        <v>325</v>
      </c>
      <c r="S21" s="243">
        <v>0</v>
      </c>
      <c r="T21" s="243"/>
      <c r="U21" s="243"/>
      <c r="V21" s="243"/>
      <c r="W21" s="243">
        <v>0</v>
      </c>
      <c r="X21" s="243"/>
      <c r="Y21" s="243"/>
      <c r="Z21" s="243"/>
      <c r="AA21" s="243">
        <v>0</v>
      </c>
      <c r="AB21" s="243"/>
      <c r="AC21" s="243"/>
      <c r="AD21" s="243"/>
      <c r="AE21" s="244" t="str">
        <f>IF(W21&gt;0,AA21/W21,"n.é.")</f>
        <v>n.é.</v>
      </c>
      <c r="AF21" s="245"/>
      <c r="AG21" s="283" t="s">
        <v>667</v>
      </c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5"/>
      <c r="AW21" s="30" t="s">
        <v>57</v>
      </c>
      <c r="AX21" s="528">
        <v>0</v>
      </c>
      <c r="AY21" s="529"/>
      <c r="AZ21" s="529"/>
      <c r="BA21" s="530"/>
      <c r="BB21" s="542">
        <v>0</v>
      </c>
      <c r="BC21" s="543"/>
      <c r="BD21" s="543"/>
      <c r="BE21" s="544"/>
      <c r="BF21" s="542">
        <v>0</v>
      </c>
      <c r="BG21" s="543"/>
      <c r="BH21" s="543"/>
      <c r="BI21" s="544"/>
      <c r="BJ21" s="244" t="str">
        <f>IF(BB21&gt;0,BF21/BB21,"n.é.")</f>
        <v>n.é.</v>
      </c>
      <c r="BK21" s="245"/>
    </row>
    <row r="22" spans="1:63" s="3" customFormat="1" ht="20.100000000000001" customHeight="1">
      <c r="A22" s="251" t="s">
        <v>3</v>
      </c>
      <c r="B22" s="252"/>
      <c r="C22" s="281" t="s">
        <v>666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59"/>
      <c r="S22" s="282">
        <f>SUM(S19:V21)</f>
        <v>65591</v>
      </c>
      <c r="T22" s="282"/>
      <c r="U22" s="282"/>
      <c r="V22" s="282"/>
      <c r="W22" s="282">
        <f t="shared" ref="W22" si="8">SUM(W19:Z21)</f>
        <v>67646</v>
      </c>
      <c r="X22" s="282"/>
      <c r="Y22" s="282"/>
      <c r="Z22" s="282"/>
      <c r="AA22" s="282">
        <f t="shared" ref="AA22" si="9">SUM(AA19:AD21)</f>
        <v>35418</v>
      </c>
      <c r="AB22" s="282"/>
      <c r="AC22" s="282"/>
      <c r="AD22" s="282"/>
      <c r="AE22" s="259">
        <f t="shared" ref="AE22" si="10">IF(W22&lt;&gt;"",AA22/W22,"n.é.")</f>
        <v>0.52357862992638149</v>
      </c>
      <c r="AF22" s="260"/>
      <c r="AG22" s="278" t="s">
        <v>665</v>
      </c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80"/>
      <c r="AW22" s="58"/>
      <c r="AX22" s="537">
        <f>SUM(AX19:BA21)</f>
        <v>65591</v>
      </c>
      <c r="AY22" s="538"/>
      <c r="AZ22" s="538"/>
      <c r="BA22" s="539"/>
      <c r="BB22" s="537">
        <f t="shared" ref="BB22" si="11">SUM(BB19:BE21)</f>
        <v>67646</v>
      </c>
      <c r="BC22" s="538"/>
      <c r="BD22" s="538"/>
      <c r="BE22" s="539"/>
      <c r="BF22" s="537">
        <f t="shared" ref="BF22" si="12">SUM(BF19:BI21)</f>
        <v>31323</v>
      </c>
      <c r="BG22" s="538"/>
      <c r="BH22" s="538"/>
      <c r="BI22" s="539"/>
      <c r="BJ22" s="259">
        <f t="shared" ref="BJ22" si="13">IF(BB22&lt;&gt;"",BF22/BB22,"n.é.")</f>
        <v>0.46304289980190994</v>
      </c>
      <c r="BK22" s="260"/>
    </row>
    <row r="23" spans="1:63" ht="27.75" customHeight="1">
      <c r="A23" s="249"/>
      <c r="B23" s="249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53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7"/>
      <c r="AF23" s="257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41"/>
      <c r="AT23" s="541"/>
      <c r="AU23" s="541"/>
      <c r="AV23" s="53"/>
      <c r="AW23" s="53"/>
      <c r="AX23" s="540"/>
      <c r="AY23" s="540"/>
      <c r="AZ23" s="540"/>
      <c r="BA23" s="540"/>
      <c r="BB23" s="540"/>
      <c r="BC23" s="540"/>
      <c r="BD23" s="540"/>
      <c r="BE23" s="540"/>
      <c r="BF23" s="540"/>
      <c r="BG23" s="540"/>
      <c r="BH23" s="540"/>
      <c r="BI23" s="540"/>
      <c r="BJ23" s="540"/>
      <c r="BK23" s="540"/>
    </row>
    <row r="24" spans="1:63" ht="28.5" customHeight="1">
      <c r="A24" s="513" t="s">
        <v>664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514"/>
      <c r="AS24" s="514"/>
      <c r="AT24" s="514"/>
      <c r="AU24" s="514"/>
      <c r="AV24" s="514"/>
      <c r="AW24" s="514"/>
      <c r="AX24" s="514"/>
      <c r="AY24" s="514"/>
      <c r="AZ24" s="514"/>
      <c r="BA24" s="514"/>
      <c r="BB24" s="514"/>
      <c r="BC24" s="514"/>
      <c r="BD24" s="514"/>
      <c r="BE24" s="514"/>
      <c r="BF24" s="514"/>
      <c r="BG24" s="514"/>
      <c r="BH24" s="514"/>
      <c r="BI24" s="514"/>
      <c r="BJ24" s="514"/>
      <c r="BK24" s="515"/>
    </row>
    <row r="25" spans="1:63" ht="15" customHeight="1">
      <c r="A25" s="516" t="s">
        <v>701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  <c r="AW25" s="517"/>
      <c r="AX25" s="517"/>
      <c r="AY25" s="517"/>
      <c r="AZ25" s="517"/>
      <c r="BA25" s="517"/>
      <c r="BB25" s="517"/>
      <c r="BC25" s="517"/>
      <c r="BD25" s="517"/>
      <c r="BE25" s="517"/>
      <c r="BF25" s="517"/>
      <c r="BG25" s="517"/>
      <c r="BH25" s="517"/>
      <c r="BI25" s="517"/>
      <c r="BJ25" s="517"/>
      <c r="BK25" s="518"/>
    </row>
    <row r="26" spans="1:63" ht="15.95" customHeight="1">
      <c r="A26" s="263" t="s">
        <v>494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</row>
    <row r="27" spans="1:63" ht="15.95" customHeight="1">
      <c r="A27" s="247" t="s">
        <v>470</v>
      </c>
      <c r="B27" s="247"/>
      <c r="C27" s="248" t="s">
        <v>495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522" t="s">
        <v>496</v>
      </c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  <c r="BB27" s="523"/>
      <c r="BC27" s="523"/>
      <c r="BD27" s="523"/>
      <c r="BE27" s="523"/>
      <c r="BF27" s="523"/>
      <c r="BG27" s="523"/>
      <c r="BH27" s="523"/>
      <c r="BI27" s="523"/>
      <c r="BJ27" s="523"/>
      <c r="BK27" s="524"/>
    </row>
    <row r="28" spans="1:63" ht="35.1" customHeight="1">
      <c r="A28" s="247"/>
      <c r="B28" s="247"/>
      <c r="C28" s="273" t="s">
        <v>673</v>
      </c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57"/>
      <c r="S28" s="265" t="s">
        <v>243</v>
      </c>
      <c r="T28" s="266"/>
      <c r="U28" s="266"/>
      <c r="V28" s="266"/>
      <c r="W28" s="265" t="s">
        <v>465</v>
      </c>
      <c r="X28" s="266"/>
      <c r="Y28" s="266"/>
      <c r="Z28" s="266"/>
      <c r="AA28" s="265" t="s">
        <v>466</v>
      </c>
      <c r="AB28" s="266"/>
      <c r="AC28" s="266"/>
      <c r="AD28" s="266"/>
      <c r="AE28" s="265" t="s">
        <v>467</v>
      </c>
      <c r="AF28" s="266"/>
      <c r="AG28" s="531" t="s">
        <v>26</v>
      </c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2"/>
      <c r="AT28" s="532"/>
      <c r="AU28" s="532"/>
      <c r="AV28" s="533"/>
      <c r="AW28" s="56"/>
      <c r="AX28" s="519" t="s">
        <v>243</v>
      </c>
      <c r="AY28" s="521"/>
      <c r="AZ28" s="521"/>
      <c r="BA28" s="520"/>
      <c r="BB28" s="519" t="s">
        <v>465</v>
      </c>
      <c r="BC28" s="521"/>
      <c r="BD28" s="521"/>
      <c r="BE28" s="520"/>
      <c r="BF28" s="519" t="s">
        <v>466</v>
      </c>
      <c r="BG28" s="521"/>
      <c r="BH28" s="521"/>
      <c r="BI28" s="520"/>
      <c r="BJ28" s="519" t="s">
        <v>467</v>
      </c>
      <c r="BK28" s="520"/>
    </row>
    <row r="29" spans="1:63">
      <c r="A29" s="246" t="s">
        <v>178</v>
      </c>
      <c r="B29" s="246"/>
      <c r="C29" s="255" t="s">
        <v>179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54"/>
      <c r="S29" s="255" t="s">
        <v>180</v>
      </c>
      <c r="T29" s="255"/>
      <c r="U29" s="255"/>
      <c r="V29" s="255"/>
      <c r="W29" s="255" t="s">
        <v>177</v>
      </c>
      <c r="X29" s="255"/>
      <c r="Y29" s="255"/>
      <c r="Z29" s="255"/>
      <c r="AA29" s="255" t="s">
        <v>468</v>
      </c>
      <c r="AB29" s="255"/>
      <c r="AC29" s="255"/>
      <c r="AD29" s="255"/>
      <c r="AE29" s="255" t="s">
        <v>636</v>
      </c>
      <c r="AF29" s="255"/>
      <c r="AG29" s="534" t="s">
        <v>637</v>
      </c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  <c r="AS29" s="535"/>
      <c r="AT29" s="535"/>
      <c r="AU29" s="535"/>
      <c r="AV29" s="536"/>
      <c r="AW29" s="54"/>
      <c r="AX29" s="525" t="s">
        <v>651</v>
      </c>
      <c r="AY29" s="526"/>
      <c r="AZ29" s="526"/>
      <c r="BA29" s="527"/>
      <c r="BB29" s="525" t="s">
        <v>652</v>
      </c>
      <c r="BC29" s="526"/>
      <c r="BD29" s="526"/>
      <c r="BE29" s="527"/>
      <c r="BF29" s="525" t="s">
        <v>653</v>
      </c>
      <c r="BG29" s="526"/>
      <c r="BH29" s="526"/>
      <c r="BI29" s="527"/>
      <c r="BJ29" s="525" t="s">
        <v>654</v>
      </c>
      <c r="BK29" s="527"/>
    </row>
    <row r="30" spans="1:63" ht="20.100000000000001" customHeight="1">
      <c r="A30" s="240" t="s">
        <v>0</v>
      </c>
      <c r="B30" s="241"/>
      <c r="C30" s="242" t="s">
        <v>672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30" t="s">
        <v>266</v>
      </c>
      <c r="S30" s="243">
        <v>35976</v>
      </c>
      <c r="T30" s="243"/>
      <c r="U30" s="243"/>
      <c r="V30" s="243"/>
      <c r="W30" s="243">
        <v>35976</v>
      </c>
      <c r="X30" s="243"/>
      <c r="Y30" s="243"/>
      <c r="Z30" s="243"/>
      <c r="AA30" s="243">
        <f>W30/$W$33*18525</f>
        <v>17603.61869040387</v>
      </c>
      <c r="AB30" s="243"/>
      <c r="AC30" s="243"/>
      <c r="AD30" s="243"/>
      <c r="AE30" s="106">
        <f>IF(W30&lt;&gt;"",AA30/W30,"n.é.")</f>
        <v>0.48931561847909355</v>
      </c>
      <c r="AF30" s="107"/>
      <c r="AG30" s="283" t="s">
        <v>671</v>
      </c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5"/>
      <c r="AW30" s="30" t="s">
        <v>32</v>
      </c>
      <c r="AX30" s="528">
        <v>35976</v>
      </c>
      <c r="AY30" s="529"/>
      <c r="AZ30" s="529"/>
      <c r="BA30" s="530"/>
      <c r="BB30" s="542">
        <v>35976</v>
      </c>
      <c r="BC30" s="543"/>
      <c r="BD30" s="543"/>
      <c r="BE30" s="544"/>
      <c r="BF30" s="243">
        <f>BB30/$BB$33*18304</f>
        <v>17393.610607781506</v>
      </c>
      <c r="BG30" s="243"/>
      <c r="BH30" s="243"/>
      <c r="BI30" s="243"/>
      <c r="BJ30" s="106">
        <f>IF(BB30&lt;&gt;"",BF30/BB30,"n.é.")</f>
        <v>0.48347816899548324</v>
      </c>
      <c r="BK30" s="107"/>
    </row>
    <row r="31" spans="1:63" ht="20.100000000000001" customHeight="1">
      <c r="A31" s="240" t="s">
        <v>1</v>
      </c>
      <c r="B31" s="241"/>
      <c r="C31" s="242" t="s">
        <v>670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30" t="s">
        <v>303</v>
      </c>
      <c r="S31" s="243">
        <v>1798</v>
      </c>
      <c r="T31" s="243"/>
      <c r="U31" s="243"/>
      <c r="V31" s="243"/>
      <c r="W31" s="243">
        <v>1883</v>
      </c>
      <c r="X31" s="243"/>
      <c r="Y31" s="243"/>
      <c r="Z31" s="243"/>
      <c r="AA31" s="243">
        <f t="shared" ref="AA31:AA32" si="14">W31/$W$33*18525</f>
        <v>921.38130959613295</v>
      </c>
      <c r="AB31" s="243"/>
      <c r="AC31" s="243"/>
      <c r="AD31" s="243"/>
      <c r="AE31" s="244">
        <f t="shared" ref="AE31:AE33" si="15">IF(W31&lt;&gt;"",AA31/W31,"n.é.")</f>
        <v>0.48931561847909344</v>
      </c>
      <c r="AF31" s="245"/>
      <c r="AG31" s="283" t="s">
        <v>669</v>
      </c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5"/>
      <c r="AW31" s="30" t="s">
        <v>52</v>
      </c>
      <c r="AX31" s="528">
        <v>1798</v>
      </c>
      <c r="AY31" s="529"/>
      <c r="AZ31" s="529"/>
      <c r="BA31" s="530"/>
      <c r="BB31" s="542">
        <v>1883</v>
      </c>
      <c r="BC31" s="543"/>
      <c r="BD31" s="543"/>
      <c r="BE31" s="544"/>
      <c r="BF31" s="243">
        <f t="shared" ref="BF31:BF32" si="16">BB31/$BB$33*18304</f>
        <v>910.38939221849489</v>
      </c>
      <c r="BG31" s="243"/>
      <c r="BH31" s="243"/>
      <c r="BI31" s="243"/>
      <c r="BJ31" s="244">
        <f t="shared" ref="BJ31:BJ33" si="17">IF(BB31&lt;&gt;"",BF31/BB31,"n.é.")</f>
        <v>0.48347816899548324</v>
      </c>
      <c r="BK31" s="245"/>
    </row>
    <row r="32" spans="1:63" ht="20.100000000000001" customHeight="1">
      <c r="A32" s="240" t="s">
        <v>2</v>
      </c>
      <c r="B32" s="241"/>
      <c r="C32" s="242" t="s">
        <v>668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30" t="s">
        <v>325</v>
      </c>
      <c r="S32" s="243">
        <v>0</v>
      </c>
      <c r="T32" s="243"/>
      <c r="U32" s="243"/>
      <c r="V32" s="243"/>
      <c r="W32" s="243">
        <v>0</v>
      </c>
      <c r="X32" s="243"/>
      <c r="Y32" s="243"/>
      <c r="Z32" s="243"/>
      <c r="AA32" s="243">
        <f t="shared" si="14"/>
        <v>0</v>
      </c>
      <c r="AB32" s="243"/>
      <c r="AC32" s="243"/>
      <c r="AD32" s="243"/>
      <c r="AE32" s="244" t="str">
        <f>IF(W32&gt;0,AA32/W32,"n.é.")</f>
        <v>n.é.</v>
      </c>
      <c r="AF32" s="245"/>
      <c r="AG32" s="283" t="s">
        <v>667</v>
      </c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5"/>
      <c r="AW32" s="30" t="s">
        <v>57</v>
      </c>
      <c r="AX32" s="528">
        <v>0</v>
      </c>
      <c r="AY32" s="529"/>
      <c r="AZ32" s="529"/>
      <c r="BA32" s="530"/>
      <c r="BB32" s="542">
        <v>0</v>
      </c>
      <c r="BC32" s="543"/>
      <c r="BD32" s="543"/>
      <c r="BE32" s="544"/>
      <c r="BF32" s="243">
        <f t="shared" si="16"/>
        <v>0</v>
      </c>
      <c r="BG32" s="243"/>
      <c r="BH32" s="243"/>
      <c r="BI32" s="243"/>
      <c r="BJ32" s="244" t="str">
        <f>IF(BB32&gt;0,BF32/BB32,"n.é.")</f>
        <v>n.é.</v>
      </c>
      <c r="BK32" s="245"/>
    </row>
    <row r="33" spans="1:63" s="3" customFormat="1" ht="20.100000000000001" customHeight="1">
      <c r="A33" s="251" t="s">
        <v>3</v>
      </c>
      <c r="B33" s="252"/>
      <c r="C33" s="281" t="s">
        <v>666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59"/>
      <c r="S33" s="282">
        <f>SUM(S30:V32)</f>
        <v>37774</v>
      </c>
      <c r="T33" s="282"/>
      <c r="U33" s="282"/>
      <c r="V33" s="282"/>
      <c r="W33" s="282">
        <f t="shared" ref="W33" si="18">SUM(W30:Z32)</f>
        <v>37859</v>
      </c>
      <c r="X33" s="282"/>
      <c r="Y33" s="282"/>
      <c r="Z33" s="282"/>
      <c r="AA33" s="282">
        <f t="shared" ref="AA33" si="19">SUM(AA30:AD32)</f>
        <v>18525.000000000004</v>
      </c>
      <c r="AB33" s="282"/>
      <c r="AC33" s="282"/>
      <c r="AD33" s="282"/>
      <c r="AE33" s="259">
        <f t="shared" si="15"/>
        <v>0.48931561847909355</v>
      </c>
      <c r="AF33" s="260"/>
      <c r="AG33" s="278" t="s">
        <v>665</v>
      </c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80"/>
      <c r="AW33" s="58"/>
      <c r="AX33" s="537">
        <f>SUM(AX30:BA32)</f>
        <v>37774</v>
      </c>
      <c r="AY33" s="538"/>
      <c r="AZ33" s="538"/>
      <c r="BA33" s="539"/>
      <c r="BB33" s="537">
        <f t="shared" ref="BB33" si="20">SUM(BB30:BE32)</f>
        <v>37859</v>
      </c>
      <c r="BC33" s="538"/>
      <c r="BD33" s="538"/>
      <c r="BE33" s="539"/>
      <c r="BF33" s="537">
        <f t="shared" ref="BF33" si="21">SUM(BF30:BI32)</f>
        <v>18304</v>
      </c>
      <c r="BG33" s="538"/>
      <c r="BH33" s="538"/>
      <c r="BI33" s="539"/>
      <c r="BJ33" s="259">
        <f t="shared" si="17"/>
        <v>0.48347816899548324</v>
      </c>
      <c r="BK33" s="260"/>
    </row>
    <row r="34" spans="1:63" ht="20.100000000000001" customHeight="1">
      <c r="A34" s="249"/>
      <c r="B34" s="249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53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7"/>
      <c r="AF34" s="257"/>
      <c r="AG34" s="541"/>
      <c r="AH34" s="541"/>
      <c r="AI34" s="541"/>
      <c r="AJ34" s="541"/>
      <c r="AK34" s="541"/>
      <c r="AL34" s="541"/>
      <c r="AM34" s="541"/>
      <c r="AN34" s="541"/>
      <c r="AO34" s="541"/>
      <c r="AP34" s="541"/>
      <c r="AQ34" s="541"/>
      <c r="AR34" s="541"/>
      <c r="AS34" s="541"/>
      <c r="AT34" s="541"/>
      <c r="AU34" s="541"/>
      <c r="AV34" s="53"/>
      <c r="AW34" s="53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</row>
  </sheetData>
  <mergeCells count="236">
    <mergeCell ref="BJ32:BK32"/>
    <mergeCell ref="A1:BK1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BJ28:BK28"/>
    <mergeCell ref="AA28:AD28"/>
    <mergeCell ref="AE28:AF28"/>
    <mergeCell ref="AG28:AV28"/>
    <mergeCell ref="AX28:BA28"/>
    <mergeCell ref="BB28:BE28"/>
    <mergeCell ref="BF28:BI28"/>
    <mergeCell ref="AG5:BK5"/>
    <mergeCell ref="C6:Q6"/>
    <mergeCell ref="S6:V6"/>
    <mergeCell ref="W6:Z6"/>
    <mergeCell ref="AA6:AD6"/>
    <mergeCell ref="AE6:AF6"/>
    <mergeCell ref="BF29:BI29"/>
    <mergeCell ref="BJ29:BK29"/>
    <mergeCell ref="A30:B30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A33:B33"/>
    <mergeCell ref="C33:Q33"/>
    <mergeCell ref="S33:V33"/>
    <mergeCell ref="W33:Z33"/>
    <mergeCell ref="AA33:AD33"/>
    <mergeCell ref="AX31:BA31"/>
    <mergeCell ref="BB31:BE31"/>
    <mergeCell ref="BF31:BI31"/>
    <mergeCell ref="BJ31:BK31"/>
    <mergeCell ref="A32:B32"/>
    <mergeCell ref="C32:Q32"/>
    <mergeCell ref="S32:V32"/>
    <mergeCell ref="W32:Z32"/>
    <mergeCell ref="AA32:AD32"/>
    <mergeCell ref="AE32:AF32"/>
    <mergeCell ref="A31:B31"/>
    <mergeCell ref="C31:Q31"/>
    <mergeCell ref="S31:V31"/>
    <mergeCell ref="W31:Z31"/>
    <mergeCell ref="AA31:AD31"/>
    <mergeCell ref="AE31:AF31"/>
    <mergeCell ref="AG31:AV31"/>
    <mergeCell ref="BB32:BE32"/>
    <mergeCell ref="BF32:BI32"/>
    <mergeCell ref="AG34:AU34"/>
    <mergeCell ref="AX34:BA34"/>
    <mergeCell ref="BB34:BE34"/>
    <mergeCell ref="BF34:BI34"/>
    <mergeCell ref="BJ34:BK34"/>
    <mergeCell ref="A2:BK2"/>
    <mergeCell ref="A3:BK3"/>
    <mergeCell ref="A4:BK4"/>
    <mergeCell ref="A5:B6"/>
    <mergeCell ref="C5:AF5"/>
    <mergeCell ref="A34:B34"/>
    <mergeCell ref="C34:Q34"/>
    <mergeCell ref="S34:V34"/>
    <mergeCell ref="W34:Z34"/>
    <mergeCell ref="AA34:AD34"/>
    <mergeCell ref="AE34:AF34"/>
    <mergeCell ref="AE33:AF33"/>
    <mergeCell ref="AG33:AV33"/>
    <mergeCell ref="AX33:BA33"/>
    <mergeCell ref="BB33:BE33"/>
    <mergeCell ref="BF33:BI33"/>
    <mergeCell ref="BJ33:BK33"/>
    <mergeCell ref="AG32:AV32"/>
    <mergeCell ref="AX32:BA32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11:B11"/>
    <mergeCell ref="C11:Q11"/>
    <mergeCell ref="S11:V11"/>
    <mergeCell ref="W11:Z11"/>
    <mergeCell ref="AA11:AD11"/>
    <mergeCell ref="AE11:AF11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9:AF19"/>
    <mergeCell ref="AE18:AF18"/>
    <mergeCell ref="AE17:AF17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23:B23"/>
    <mergeCell ref="C23:Q23"/>
    <mergeCell ref="S23:V23"/>
    <mergeCell ref="W23:Z23"/>
    <mergeCell ref="AA23:AD23"/>
    <mergeCell ref="A22:B22"/>
    <mergeCell ref="C22:Q22"/>
    <mergeCell ref="S22:V22"/>
    <mergeCell ref="W22:Z22"/>
    <mergeCell ref="AA22:AD22"/>
    <mergeCell ref="AE23:AF23"/>
    <mergeCell ref="AG23:AU23"/>
    <mergeCell ref="AX23:BA23"/>
    <mergeCell ref="BB23:BE23"/>
    <mergeCell ref="BF23:BI23"/>
    <mergeCell ref="BJ23:BK23"/>
    <mergeCell ref="AG22:AV22"/>
    <mergeCell ref="AX22:BA22"/>
    <mergeCell ref="BB22:BE22"/>
    <mergeCell ref="BF22:BI22"/>
    <mergeCell ref="BJ22:BK22"/>
    <mergeCell ref="AE22:AF2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G30"/>
  <sheetViews>
    <sheetView view="pageBreakPreview" zoomScaleSheetLayoutView="100" workbookViewId="0">
      <selection sqref="A1:BF1"/>
    </sheetView>
  </sheetViews>
  <sheetFormatPr defaultRowHeight="12.75"/>
  <cols>
    <col min="1" max="1" width="2.42578125" style="4" customWidth="1"/>
    <col min="2" max="2" width="2.140625" style="4" customWidth="1"/>
    <col min="3" max="31" width="2.7109375" style="1" customWidth="1"/>
    <col min="32" max="32" width="5.28515625" style="1" customWidth="1"/>
    <col min="33" max="33" width="2.7109375" style="1" customWidth="1"/>
    <col min="34" max="34" width="5.42578125" style="1" customWidth="1"/>
    <col min="35" max="35" width="2.7109375" style="1" customWidth="1"/>
    <col min="36" max="36" width="5.5703125" style="1" customWidth="1"/>
    <col min="37" max="37" width="2.7109375" style="1" customWidth="1"/>
    <col min="38" max="38" width="4.5703125" style="1" customWidth="1"/>
    <col min="39" max="39" width="2.7109375" style="1" customWidth="1"/>
    <col min="40" max="40" width="5.42578125" style="1" customWidth="1"/>
    <col min="41" max="41" width="2.7109375" style="1" customWidth="1"/>
    <col min="42" max="42" width="5.28515625" style="1" customWidth="1"/>
    <col min="43" max="43" width="4.140625" style="1" customWidth="1"/>
    <col min="44" max="45" width="4.28515625" style="1" customWidth="1"/>
    <col min="46" max="46" width="4.140625" style="1" customWidth="1"/>
    <col min="47" max="47" width="2.7109375" style="1" customWidth="1"/>
    <col min="48" max="48" width="5.7109375" style="1" customWidth="1"/>
    <col min="49" max="49" width="2.7109375" style="1" customWidth="1"/>
    <col min="50" max="50" width="5.140625" style="1" customWidth="1"/>
    <col min="51" max="51" width="2.7109375" style="1" customWidth="1"/>
    <col min="52" max="52" width="6.42578125" style="1" customWidth="1"/>
    <col min="53" max="53" width="2.7109375" style="1" customWidth="1"/>
    <col min="54" max="54" width="5.42578125" style="1" customWidth="1"/>
    <col min="55" max="55" width="2.7109375" style="1" customWidth="1"/>
    <col min="56" max="56" width="6.42578125" style="1" customWidth="1"/>
    <col min="57" max="57" width="2.7109375" style="1" customWidth="1"/>
    <col min="58" max="58" width="7.7109375" style="1" customWidth="1"/>
    <col min="59" max="59" width="10.42578125" style="1" customWidth="1"/>
    <col min="60" max="67" width="2.7109375" style="1" customWidth="1"/>
    <col min="68" max="16384" width="9.140625" style="1"/>
  </cols>
  <sheetData>
    <row r="1" spans="1:59" ht="28.5" customHeight="1">
      <c r="A1" s="76" t="s">
        <v>746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</row>
    <row r="2" spans="1:59" ht="28.5" customHeight="1">
      <c r="A2" s="212" t="s">
        <v>492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4"/>
    </row>
    <row r="3" spans="1:59" ht="15" customHeight="1">
      <c r="A3" s="77" t="s">
        <v>700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9"/>
    </row>
    <row r="4" spans="1:59" ht="15.95" customHeight="1">
      <c r="A4" s="80" t="s">
        <v>494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2"/>
    </row>
    <row r="5" spans="1:59" ht="15.95" customHeight="1">
      <c r="A5" s="84" t="s">
        <v>470</v>
      </c>
      <c r="B5" s="84"/>
      <c r="C5" s="85" t="s">
        <v>26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 t="s">
        <v>471</v>
      </c>
      <c r="AD5" s="86"/>
      <c r="AE5" s="548" t="s">
        <v>699</v>
      </c>
      <c r="AF5" s="549"/>
      <c r="AG5" s="545">
        <v>2014</v>
      </c>
      <c r="AH5" s="546"/>
      <c r="AI5" s="546"/>
      <c r="AJ5" s="546"/>
      <c r="AK5" s="546"/>
      <c r="AL5" s="546"/>
      <c r="AM5" s="546"/>
      <c r="AN5" s="546"/>
      <c r="AO5" s="546"/>
      <c r="AP5" s="546"/>
      <c r="AQ5" s="546"/>
      <c r="AR5" s="546"/>
      <c r="AS5" s="546"/>
      <c r="AT5" s="546"/>
      <c r="AU5" s="546"/>
      <c r="AV5" s="546"/>
      <c r="AW5" s="546"/>
      <c r="AX5" s="546"/>
      <c r="AY5" s="546"/>
      <c r="AZ5" s="546"/>
      <c r="BA5" s="546"/>
      <c r="BB5" s="546"/>
      <c r="BC5" s="546"/>
      <c r="BD5" s="546"/>
      <c r="BE5" s="88" t="s">
        <v>698</v>
      </c>
      <c r="BF5" s="88"/>
      <c r="BG5" s="88" t="s">
        <v>697</v>
      </c>
    </row>
    <row r="6" spans="1:59" ht="39.75" customHeigh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6"/>
      <c r="AE6" s="550"/>
      <c r="AF6" s="551"/>
      <c r="AG6" s="232" t="s">
        <v>696</v>
      </c>
      <c r="AH6" s="233"/>
      <c r="AI6" s="232" t="s">
        <v>695</v>
      </c>
      <c r="AJ6" s="233"/>
      <c r="AK6" s="232" t="s">
        <v>694</v>
      </c>
      <c r="AL6" s="547"/>
      <c r="AM6" s="232" t="s">
        <v>693</v>
      </c>
      <c r="AN6" s="233"/>
      <c r="AO6" s="232" t="s">
        <v>692</v>
      </c>
      <c r="AP6" s="233"/>
      <c r="AQ6" s="232" t="s">
        <v>691</v>
      </c>
      <c r="AR6" s="233"/>
      <c r="AS6" s="232" t="s">
        <v>690</v>
      </c>
      <c r="AT6" s="233"/>
      <c r="AU6" s="232" t="s">
        <v>689</v>
      </c>
      <c r="AV6" s="233"/>
      <c r="AW6" s="232" t="s">
        <v>688</v>
      </c>
      <c r="AX6" s="233"/>
      <c r="AY6" s="232" t="s">
        <v>687</v>
      </c>
      <c r="AZ6" s="233"/>
      <c r="BA6" s="232" t="s">
        <v>686</v>
      </c>
      <c r="BB6" s="233"/>
      <c r="BC6" s="232" t="s">
        <v>685</v>
      </c>
      <c r="BD6" s="233"/>
      <c r="BE6" s="88"/>
      <c r="BF6" s="88"/>
      <c r="BG6" s="88"/>
    </row>
    <row r="7" spans="1:59">
      <c r="A7" s="108" t="s">
        <v>178</v>
      </c>
      <c r="B7" s="109"/>
      <c r="C7" s="101" t="s">
        <v>179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01" t="s">
        <v>180</v>
      </c>
      <c r="AD7" s="110"/>
      <c r="AE7" s="101" t="s">
        <v>177</v>
      </c>
      <c r="AF7" s="110"/>
      <c r="AG7" s="101" t="s">
        <v>468</v>
      </c>
      <c r="AH7" s="110"/>
      <c r="AI7" s="101" t="s">
        <v>636</v>
      </c>
      <c r="AJ7" s="110"/>
      <c r="AK7" s="101" t="s">
        <v>637</v>
      </c>
      <c r="AL7" s="110"/>
      <c r="AM7" s="101" t="s">
        <v>651</v>
      </c>
      <c r="AN7" s="110"/>
      <c r="AO7" s="101" t="s">
        <v>652</v>
      </c>
      <c r="AP7" s="110"/>
      <c r="AQ7" s="101" t="s">
        <v>653</v>
      </c>
      <c r="AR7" s="110"/>
      <c r="AS7" s="101" t="s">
        <v>654</v>
      </c>
      <c r="AT7" s="110"/>
      <c r="AU7" s="101" t="s">
        <v>655</v>
      </c>
      <c r="AV7" s="110"/>
      <c r="AW7" s="101" t="s">
        <v>656</v>
      </c>
      <c r="AX7" s="110"/>
      <c r="AY7" s="101" t="s">
        <v>684</v>
      </c>
      <c r="AZ7" s="110"/>
      <c r="BA7" s="101" t="s">
        <v>683</v>
      </c>
      <c r="BB7" s="110"/>
      <c r="BC7" s="101" t="s">
        <v>682</v>
      </c>
      <c r="BD7" s="110"/>
      <c r="BE7" s="101" t="s">
        <v>681</v>
      </c>
      <c r="BF7" s="102"/>
      <c r="BG7" s="61" t="s">
        <v>680</v>
      </c>
    </row>
    <row r="8" spans="1:59" ht="20.100000000000001" customHeight="1">
      <c r="A8" s="307" t="s">
        <v>0</v>
      </c>
      <c r="B8" s="308"/>
      <c r="C8" s="93" t="s">
        <v>641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5"/>
      <c r="AC8" s="96" t="s">
        <v>266</v>
      </c>
      <c r="AD8" s="97"/>
      <c r="AE8" s="309">
        <f>VLOOKUP(AC8,'01'!AC8:BH206,7,FALSE)</f>
        <v>174067</v>
      </c>
      <c r="AF8" s="310"/>
      <c r="AG8" s="552">
        <v>20683</v>
      </c>
      <c r="AH8" s="553"/>
      <c r="AI8" s="552">
        <v>15700</v>
      </c>
      <c r="AJ8" s="553"/>
      <c r="AK8" s="552">
        <v>13790</v>
      </c>
      <c r="AL8" s="553"/>
      <c r="AM8" s="552">
        <v>13790</v>
      </c>
      <c r="AN8" s="553"/>
      <c r="AO8" s="552">
        <v>13790</v>
      </c>
      <c r="AP8" s="553"/>
      <c r="AQ8" s="552">
        <v>13790</v>
      </c>
      <c r="AR8" s="553"/>
      <c r="AS8" s="552">
        <f>13790+1694</f>
        <v>15484</v>
      </c>
      <c r="AT8" s="553"/>
      <c r="AU8" s="552">
        <v>11880</v>
      </c>
      <c r="AV8" s="553"/>
      <c r="AW8" s="552">
        <v>13790</v>
      </c>
      <c r="AX8" s="553"/>
      <c r="AY8" s="552">
        <v>13790</v>
      </c>
      <c r="AZ8" s="553"/>
      <c r="BA8" s="552">
        <v>13790</v>
      </c>
      <c r="BB8" s="553"/>
      <c r="BC8" s="552">
        <v>13790</v>
      </c>
      <c r="BD8" s="553"/>
      <c r="BE8" s="309">
        <f t="shared" ref="BE8:BE28" si="0">SUM(AG8:BD8)</f>
        <v>174067</v>
      </c>
      <c r="BF8" s="311"/>
      <c r="BG8" s="60">
        <f t="shared" ref="BG8:BG30" si="1">BE8-AE8</f>
        <v>0</v>
      </c>
    </row>
    <row r="9" spans="1:59" ht="20.100000000000001" customHeight="1">
      <c r="A9" s="307" t="s">
        <v>1</v>
      </c>
      <c r="B9" s="308"/>
      <c r="C9" s="93" t="s">
        <v>642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5"/>
      <c r="AC9" s="96" t="s">
        <v>275</v>
      </c>
      <c r="AD9" s="97"/>
      <c r="AE9" s="309">
        <f>VLOOKUP(AC9,'01'!AC9:BH207,7,FALSE)</f>
        <v>36031</v>
      </c>
      <c r="AF9" s="311"/>
      <c r="AG9" s="552">
        <v>0</v>
      </c>
      <c r="AH9" s="553"/>
      <c r="AI9" s="552">
        <v>0</v>
      </c>
      <c r="AJ9" s="553"/>
      <c r="AK9" s="552">
        <v>14327</v>
      </c>
      <c r="AL9" s="553"/>
      <c r="AM9" s="552">
        <v>0</v>
      </c>
      <c r="AN9" s="553"/>
      <c r="AO9" s="552">
        <v>0</v>
      </c>
      <c r="AP9" s="553"/>
      <c r="AQ9" s="552">
        <v>14327</v>
      </c>
      <c r="AR9" s="553"/>
      <c r="AS9" s="552">
        <v>615</v>
      </c>
      <c r="AT9" s="553"/>
      <c r="AU9" s="552">
        <v>1230</v>
      </c>
      <c r="AV9" s="553"/>
      <c r="AW9" s="552">
        <v>1230</v>
      </c>
      <c r="AX9" s="553"/>
      <c r="AY9" s="552">
        <v>4302</v>
      </c>
      <c r="AZ9" s="553"/>
      <c r="BA9" s="552">
        <v>0</v>
      </c>
      <c r="BB9" s="553"/>
      <c r="BC9" s="552">
        <v>0</v>
      </c>
      <c r="BD9" s="553"/>
      <c r="BE9" s="309">
        <f t="shared" si="0"/>
        <v>36031</v>
      </c>
      <c r="BF9" s="311"/>
      <c r="BG9" s="60">
        <f t="shared" si="1"/>
        <v>0</v>
      </c>
    </row>
    <row r="10" spans="1:59" ht="20.100000000000001" customHeight="1">
      <c r="A10" s="307" t="s">
        <v>2</v>
      </c>
      <c r="B10" s="308"/>
      <c r="C10" s="93" t="s">
        <v>498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5"/>
      <c r="AC10" s="96" t="s">
        <v>303</v>
      </c>
      <c r="AD10" s="97"/>
      <c r="AE10" s="309">
        <f>VLOOKUP(AC10,'01'!AC10:BH208,7,FALSE)</f>
        <v>85138</v>
      </c>
      <c r="AF10" s="311"/>
      <c r="AG10" s="552">
        <v>200</v>
      </c>
      <c r="AH10" s="553"/>
      <c r="AI10" s="552">
        <v>1200</v>
      </c>
      <c r="AJ10" s="553"/>
      <c r="AK10" s="552">
        <v>22000</v>
      </c>
      <c r="AL10" s="553"/>
      <c r="AM10" s="552">
        <v>3300</v>
      </c>
      <c r="AN10" s="553"/>
      <c r="AO10" s="552">
        <v>3100</v>
      </c>
      <c r="AP10" s="553"/>
      <c r="AQ10" s="552">
        <v>12100</v>
      </c>
      <c r="AR10" s="553"/>
      <c r="AS10" s="552">
        <v>2100</v>
      </c>
      <c r="AT10" s="553"/>
      <c r="AU10" s="552">
        <v>2100</v>
      </c>
      <c r="AV10" s="553"/>
      <c r="AW10" s="552">
        <v>19800</v>
      </c>
      <c r="AX10" s="553"/>
      <c r="AY10" s="552">
        <v>4500</v>
      </c>
      <c r="AZ10" s="553"/>
      <c r="BA10" s="552">
        <v>3600</v>
      </c>
      <c r="BB10" s="553"/>
      <c r="BC10" s="552">
        <v>11138</v>
      </c>
      <c r="BD10" s="553"/>
      <c r="BE10" s="309">
        <f t="shared" si="0"/>
        <v>85138</v>
      </c>
      <c r="BF10" s="311"/>
      <c r="BG10" s="60">
        <f t="shared" si="1"/>
        <v>0</v>
      </c>
    </row>
    <row r="11" spans="1:59" ht="20.100000000000001" customHeight="1">
      <c r="A11" s="307" t="s">
        <v>3</v>
      </c>
      <c r="B11" s="308"/>
      <c r="C11" s="123" t="s">
        <v>499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96" t="s">
        <v>325</v>
      </c>
      <c r="AD11" s="97"/>
      <c r="AE11" s="309">
        <f>VLOOKUP(AC11,'01'!AC11:BH209,7,FALSE)</f>
        <v>29689</v>
      </c>
      <c r="AF11" s="311"/>
      <c r="AG11" s="552">
        <v>2250</v>
      </c>
      <c r="AH11" s="553"/>
      <c r="AI11" s="552">
        <v>2250</v>
      </c>
      <c r="AJ11" s="553"/>
      <c r="AK11" s="552">
        <v>2250</v>
      </c>
      <c r="AL11" s="553"/>
      <c r="AM11" s="552">
        <v>2250</v>
      </c>
      <c r="AN11" s="553"/>
      <c r="AO11" s="552">
        <v>4000</v>
      </c>
      <c r="AP11" s="553"/>
      <c r="AQ11" s="552">
        <v>3500</v>
      </c>
      <c r="AR11" s="553"/>
      <c r="AS11" s="552">
        <v>3500</v>
      </c>
      <c r="AT11" s="553"/>
      <c r="AU11" s="552">
        <v>1000</v>
      </c>
      <c r="AV11" s="553"/>
      <c r="AW11" s="552">
        <v>4005</v>
      </c>
      <c r="AX11" s="553"/>
      <c r="AY11" s="552">
        <v>2000</v>
      </c>
      <c r="AZ11" s="553"/>
      <c r="BA11" s="552">
        <v>2000</v>
      </c>
      <c r="BB11" s="553"/>
      <c r="BC11" s="552">
        <v>684</v>
      </c>
      <c r="BD11" s="553"/>
      <c r="BE11" s="309">
        <f t="shared" si="0"/>
        <v>29689</v>
      </c>
      <c r="BF11" s="311"/>
      <c r="BG11" s="60">
        <f t="shared" si="1"/>
        <v>0</v>
      </c>
    </row>
    <row r="12" spans="1:59" ht="20.100000000000001" customHeight="1">
      <c r="A12" s="307" t="s">
        <v>4</v>
      </c>
      <c r="B12" s="308"/>
      <c r="C12" s="93" t="s">
        <v>513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5"/>
      <c r="AC12" s="96" t="s">
        <v>337</v>
      </c>
      <c r="AD12" s="97"/>
      <c r="AE12" s="309">
        <f>VLOOKUP(AC12,'01'!AC12:BH210,7,FALSE)</f>
        <v>5000</v>
      </c>
      <c r="AF12" s="311"/>
      <c r="AG12" s="552"/>
      <c r="AH12" s="553"/>
      <c r="AI12" s="552"/>
      <c r="AJ12" s="553"/>
      <c r="AK12" s="552"/>
      <c r="AL12" s="553"/>
      <c r="AM12" s="552">
        <v>5000</v>
      </c>
      <c r="AN12" s="553"/>
      <c r="AO12" s="552"/>
      <c r="AP12" s="553"/>
      <c r="AQ12" s="552"/>
      <c r="AR12" s="553"/>
      <c r="AS12" s="552"/>
      <c r="AT12" s="553"/>
      <c r="AU12" s="552"/>
      <c r="AV12" s="553"/>
      <c r="AW12" s="552"/>
      <c r="AX12" s="553"/>
      <c r="AY12" s="552"/>
      <c r="AZ12" s="553"/>
      <c r="BA12" s="552"/>
      <c r="BB12" s="553"/>
      <c r="BC12" s="552"/>
      <c r="BD12" s="553"/>
      <c r="BE12" s="309">
        <f t="shared" si="0"/>
        <v>5000</v>
      </c>
      <c r="BF12" s="311"/>
      <c r="BG12" s="60">
        <f t="shared" si="1"/>
        <v>0</v>
      </c>
    </row>
    <row r="13" spans="1:59" ht="20.100000000000001" customHeight="1">
      <c r="A13" s="307" t="s">
        <v>5</v>
      </c>
      <c r="B13" s="308"/>
      <c r="C13" s="93" t="s">
        <v>500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96" t="s">
        <v>343</v>
      </c>
      <c r="AD13" s="97"/>
      <c r="AE13" s="309">
        <f>VLOOKUP(AC13,'01'!AC13:BH211,7,FALSE)</f>
        <v>341</v>
      </c>
      <c r="AF13" s="311"/>
      <c r="AG13" s="552">
        <v>32</v>
      </c>
      <c r="AH13" s="553"/>
      <c r="AI13" s="552">
        <v>32</v>
      </c>
      <c r="AJ13" s="553"/>
      <c r="AK13" s="552">
        <v>32</v>
      </c>
      <c r="AL13" s="553"/>
      <c r="AM13" s="552">
        <v>32</v>
      </c>
      <c r="AN13" s="553"/>
      <c r="AO13" s="552">
        <v>32</v>
      </c>
      <c r="AP13" s="553"/>
      <c r="AQ13" s="552">
        <v>32</v>
      </c>
      <c r="AR13" s="553"/>
      <c r="AS13" s="552">
        <v>32</v>
      </c>
      <c r="AT13" s="553"/>
      <c r="AU13" s="552">
        <v>29</v>
      </c>
      <c r="AV13" s="553"/>
      <c r="AW13" s="552">
        <v>22</v>
      </c>
      <c r="AX13" s="553"/>
      <c r="AY13" s="552">
        <v>22</v>
      </c>
      <c r="AZ13" s="553"/>
      <c r="BA13" s="552">
        <v>22</v>
      </c>
      <c r="BB13" s="553"/>
      <c r="BC13" s="552">
        <v>22</v>
      </c>
      <c r="BD13" s="553"/>
      <c r="BE13" s="309">
        <f t="shared" si="0"/>
        <v>341</v>
      </c>
      <c r="BF13" s="311"/>
      <c r="BG13" s="60">
        <f t="shared" si="1"/>
        <v>0</v>
      </c>
    </row>
    <row r="14" spans="1:59" ht="20.100000000000001" customHeight="1">
      <c r="A14" s="307" t="s">
        <v>6</v>
      </c>
      <c r="B14" s="308"/>
      <c r="C14" s="93" t="s">
        <v>514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  <c r="AC14" s="96" t="s">
        <v>349</v>
      </c>
      <c r="AD14" s="97"/>
      <c r="AE14" s="309">
        <f>VLOOKUP(AC14,'01'!AC14:BH212,7,FALSE)</f>
        <v>50</v>
      </c>
      <c r="AF14" s="311"/>
      <c r="AG14" s="552">
        <v>4</v>
      </c>
      <c r="AH14" s="553"/>
      <c r="AI14" s="552">
        <v>4</v>
      </c>
      <c r="AJ14" s="553"/>
      <c r="AK14" s="552">
        <v>4</v>
      </c>
      <c r="AL14" s="553"/>
      <c r="AM14" s="552">
        <v>4</v>
      </c>
      <c r="AN14" s="553"/>
      <c r="AO14" s="552">
        <v>5</v>
      </c>
      <c r="AP14" s="553"/>
      <c r="AQ14" s="552">
        <v>5</v>
      </c>
      <c r="AR14" s="553"/>
      <c r="AS14" s="552">
        <v>4</v>
      </c>
      <c r="AT14" s="553"/>
      <c r="AU14" s="552">
        <v>4</v>
      </c>
      <c r="AV14" s="553"/>
      <c r="AW14" s="552">
        <v>4</v>
      </c>
      <c r="AX14" s="553"/>
      <c r="AY14" s="552">
        <v>4</v>
      </c>
      <c r="AZ14" s="553"/>
      <c r="BA14" s="552">
        <v>4</v>
      </c>
      <c r="BB14" s="553"/>
      <c r="BC14" s="552">
        <v>4</v>
      </c>
      <c r="BD14" s="553"/>
      <c r="BE14" s="309">
        <f t="shared" si="0"/>
        <v>50</v>
      </c>
      <c r="BF14" s="311"/>
      <c r="BG14" s="60">
        <f t="shared" si="1"/>
        <v>0</v>
      </c>
    </row>
    <row r="15" spans="1:59" s="26" customFormat="1" ht="20.100000000000001" customHeight="1">
      <c r="A15" s="321" t="s">
        <v>7</v>
      </c>
      <c r="B15" s="322"/>
      <c r="C15" s="131" t="s">
        <v>679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3"/>
      <c r="AC15" s="134" t="s">
        <v>351</v>
      </c>
      <c r="AD15" s="135"/>
      <c r="AE15" s="315">
        <f>VLOOKUP(AC15,'01'!AC15:BH213,7,FALSE)</f>
        <v>330316</v>
      </c>
      <c r="AF15" s="317"/>
      <c r="AG15" s="315">
        <f>SUM(AG8:AH14)</f>
        <v>23169</v>
      </c>
      <c r="AH15" s="316"/>
      <c r="AI15" s="315">
        <f>SUM(AI8:AJ14)</f>
        <v>19186</v>
      </c>
      <c r="AJ15" s="316"/>
      <c r="AK15" s="315">
        <f>SUM(AK8:AL14)</f>
        <v>52403</v>
      </c>
      <c r="AL15" s="316"/>
      <c r="AM15" s="315">
        <f>SUM(AM8:AN14)</f>
        <v>24376</v>
      </c>
      <c r="AN15" s="316"/>
      <c r="AO15" s="315">
        <f>SUM(AO8:AP14)</f>
        <v>20927</v>
      </c>
      <c r="AP15" s="316"/>
      <c r="AQ15" s="315">
        <f>SUM(AQ8:AR14)</f>
        <v>43754</v>
      </c>
      <c r="AR15" s="316"/>
      <c r="AS15" s="315">
        <f>SUM(AS8:AT14)</f>
        <v>21735</v>
      </c>
      <c r="AT15" s="316"/>
      <c r="AU15" s="315">
        <f>SUM(AU8:AV14)</f>
        <v>16243</v>
      </c>
      <c r="AV15" s="316"/>
      <c r="AW15" s="315">
        <f>SUM(AW8:AX14)</f>
        <v>38851</v>
      </c>
      <c r="AX15" s="316"/>
      <c r="AY15" s="315">
        <f>SUM(AY8:AZ14)</f>
        <v>24618</v>
      </c>
      <c r="AZ15" s="316"/>
      <c r="BA15" s="315">
        <f>SUM(BA8:BB14)</f>
        <v>19416</v>
      </c>
      <c r="BB15" s="316"/>
      <c r="BC15" s="315">
        <f>SUM(BC8:BD14)</f>
        <v>25638</v>
      </c>
      <c r="BD15" s="316"/>
      <c r="BE15" s="315">
        <f t="shared" si="0"/>
        <v>330316</v>
      </c>
      <c r="BF15" s="317"/>
      <c r="BG15" s="62">
        <f t="shared" si="1"/>
        <v>0</v>
      </c>
    </row>
    <row r="16" spans="1:59" ht="20.100000000000001" customHeight="1">
      <c r="A16" s="307" t="s">
        <v>8</v>
      </c>
      <c r="B16" s="308"/>
      <c r="C16" s="143" t="s">
        <v>502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5"/>
      <c r="AC16" s="146" t="s">
        <v>395</v>
      </c>
      <c r="AD16" s="147"/>
      <c r="AE16" s="309">
        <f>VLOOKUP(AC16,'01'!AC16:BH214,7,FALSE)</f>
        <v>1665</v>
      </c>
      <c r="AF16" s="311"/>
      <c r="AG16" s="552">
        <v>1500</v>
      </c>
      <c r="AH16" s="553"/>
      <c r="AI16" s="552"/>
      <c r="AJ16" s="553"/>
      <c r="AK16" s="552"/>
      <c r="AL16" s="553"/>
      <c r="AM16" s="552">
        <v>165</v>
      </c>
      <c r="AN16" s="553"/>
      <c r="AO16" s="552"/>
      <c r="AP16" s="553"/>
      <c r="AQ16" s="552"/>
      <c r="AR16" s="553"/>
      <c r="AS16" s="552"/>
      <c r="AT16" s="553"/>
      <c r="AU16" s="552"/>
      <c r="AV16" s="553"/>
      <c r="AW16" s="552"/>
      <c r="AX16" s="553"/>
      <c r="AY16" s="552"/>
      <c r="AZ16" s="553"/>
      <c r="BA16" s="552"/>
      <c r="BB16" s="553"/>
      <c r="BC16" s="552"/>
      <c r="BD16" s="553"/>
      <c r="BE16" s="309">
        <f t="shared" si="0"/>
        <v>1665</v>
      </c>
      <c r="BF16" s="311"/>
      <c r="BG16" s="60">
        <f t="shared" si="1"/>
        <v>0</v>
      </c>
    </row>
    <row r="17" spans="1:59" s="3" customFormat="1" ht="20.100000000000001" customHeight="1">
      <c r="A17" s="161">
        <v>10</v>
      </c>
      <c r="B17" s="162"/>
      <c r="C17" s="50" t="s">
        <v>644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8"/>
      <c r="AD17" s="9"/>
      <c r="AE17" s="325">
        <f>AE15+AE16</f>
        <v>331981</v>
      </c>
      <c r="AF17" s="326"/>
      <c r="AG17" s="318">
        <f>AG15+AG16</f>
        <v>24669</v>
      </c>
      <c r="AH17" s="320"/>
      <c r="AI17" s="318">
        <f>AI15+AI16</f>
        <v>19186</v>
      </c>
      <c r="AJ17" s="320"/>
      <c r="AK17" s="318">
        <f>AK15+AK16</f>
        <v>52403</v>
      </c>
      <c r="AL17" s="320"/>
      <c r="AM17" s="318">
        <f>AM15+AM16</f>
        <v>24541</v>
      </c>
      <c r="AN17" s="320"/>
      <c r="AO17" s="318">
        <f>AO15+AO16</f>
        <v>20927</v>
      </c>
      <c r="AP17" s="320"/>
      <c r="AQ17" s="318">
        <f>AQ15+AQ16</f>
        <v>43754</v>
      </c>
      <c r="AR17" s="320"/>
      <c r="AS17" s="318">
        <f>AS15+AS16</f>
        <v>21735</v>
      </c>
      <c r="AT17" s="320"/>
      <c r="AU17" s="318">
        <f>AU15+AU16</f>
        <v>16243</v>
      </c>
      <c r="AV17" s="320"/>
      <c r="AW17" s="318">
        <f>AW15+AW16</f>
        <v>38851</v>
      </c>
      <c r="AX17" s="320"/>
      <c r="AY17" s="318">
        <f>AY15+AY16</f>
        <v>24618</v>
      </c>
      <c r="AZ17" s="320"/>
      <c r="BA17" s="318">
        <f>BA15+BA16</f>
        <v>19416</v>
      </c>
      <c r="BB17" s="320"/>
      <c r="BC17" s="318">
        <f>BC15+BC16</f>
        <v>25638</v>
      </c>
      <c r="BD17" s="320"/>
      <c r="BE17" s="325">
        <f t="shared" si="0"/>
        <v>331981</v>
      </c>
      <c r="BF17" s="327"/>
      <c r="BG17" s="60">
        <f t="shared" si="1"/>
        <v>0</v>
      </c>
    </row>
    <row r="18" spans="1:59" ht="20.100000000000001" customHeight="1">
      <c r="A18" s="91">
        <v>11</v>
      </c>
      <c r="B18" s="92"/>
      <c r="C18" s="103" t="s">
        <v>503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5"/>
      <c r="AC18" s="156" t="s">
        <v>32</v>
      </c>
      <c r="AD18" s="157"/>
      <c r="AE18" s="309">
        <f>VLOOKUP(AC18,'01'!AC18:BH216,7,FALSE)</f>
        <v>106576</v>
      </c>
      <c r="AF18" s="310"/>
      <c r="AG18" s="552">
        <v>8811</v>
      </c>
      <c r="AH18" s="553"/>
      <c r="AI18" s="552">
        <v>8811</v>
      </c>
      <c r="AJ18" s="553"/>
      <c r="AK18" s="552">
        <v>8811</v>
      </c>
      <c r="AL18" s="553"/>
      <c r="AM18" s="552">
        <v>8811</v>
      </c>
      <c r="AN18" s="553"/>
      <c r="AO18" s="552">
        <v>8811</v>
      </c>
      <c r="AP18" s="553"/>
      <c r="AQ18" s="552">
        <v>8811</v>
      </c>
      <c r="AR18" s="553"/>
      <c r="AS18" s="552">
        <v>8811</v>
      </c>
      <c r="AT18" s="553"/>
      <c r="AU18" s="552">
        <v>8811</v>
      </c>
      <c r="AV18" s="553"/>
      <c r="AW18" s="552">
        <v>8811</v>
      </c>
      <c r="AX18" s="553"/>
      <c r="AY18" s="552">
        <v>8811</v>
      </c>
      <c r="AZ18" s="553"/>
      <c r="BA18" s="552">
        <v>8811</v>
      </c>
      <c r="BB18" s="553"/>
      <c r="BC18" s="552">
        <f>8818+837</f>
        <v>9655</v>
      </c>
      <c r="BD18" s="553"/>
      <c r="BE18" s="309">
        <f t="shared" si="0"/>
        <v>106576</v>
      </c>
      <c r="BF18" s="311"/>
      <c r="BG18" s="60">
        <f t="shared" si="1"/>
        <v>0</v>
      </c>
    </row>
    <row r="19" spans="1:59" s="3" customFormat="1" ht="20.100000000000001" customHeight="1">
      <c r="A19" s="91">
        <v>12</v>
      </c>
      <c r="B19" s="92"/>
      <c r="C19" s="93" t="s">
        <v>24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156" t="s">
        <v>52</v>
      </c>
      <c r="AD19" s="157"/>
      <c r="AE19" s="309">
        <f>VLOOKUP(AC19,'01'!AC19:BH217,7,FALSE)</f>
        <v>28259</v>
      </c>
      <c r="AF19" s="311"/>
      <c r="AG19" s="552">
        <v>2355</v>
      </c>
      <c r="AH19" s="553"/>
      <c r="AI19" s="552">
        <v>2355</v>
      </c>
      <c r="AJ19" s="553"/>
      <c r="AK19" s="552">
        <v>2355</v>
      </c>
      <c r="AL19" s="553"/>
      <c r="AM19" s="552">
        <v>2355</v>
      </c>
      <c r="AN19" s="553"/>
      <c r="AO19" s="552">
        <v>2355</v>
      </c>
      <c r="AP19" s="553"/>
      <c r="AQ19" s="552">
        <v>2355</v>
      </c>
      <c r="AR19" s="553"/>
      <c r="AS19" s="552">
        <v>2355</v>
      </c>
      <c r="AT19" s="553"/>
      <c r="AU19" s="552">
        <v>2355</v>
      </c>
      <c r="AV19" s="553"/>
      <c r="AW19" s="552">
        <v>2355</v>
      </c>
      <c r="AX19" s="553"/>
      <c r="AY19" s="552">
        <v>2355</v>
      </c>
      <c r="AZ19" s="553"/>
      <c r="BA19" s="552">
        <v>2355</v>
      </c>
      <c r="BB19" s="553"/>
      <c r="BC19" s="552">
        <v>2354</v>
      </c>
      <c r="BD19" s="553"/>
      <c r="BE19" s="309">
        <f t="shared" si="0"/>
        <v>28259</v>
      </c>
      <c r="BF19" s="311"/>
      <c r="BG19" s="60">
        <f t="shared" si="1"/>
        <v>0</v>
      </c>
    </row>
    <row r="20" spans="1:59" ht="20.100000000000001" customHeight="1">
      <c r="A20" s="91">
        <v>13</v>
      </c>
      <c r="B20" s="92"/>
      <c r="C20" s="93" t="s">
        <v>504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/>
      <c r="AC20" s="156" t="s">
        <v>57</v>
      </c>
      <c r="AD20" s="157"/>
      <c r="AE20" s="309">
        <f>VLOOKUP(AC20,'01'!AC20:BH218,7,FALSE)</f>
        <v>87817</v>
      </c>
      <c r="AF20" s="311"/>
      <c r="AG20" s="552">
        <v>7066</v>
      </c>
      <c r="AH20" s="553"/>
      <c r="AI20" s="552">
        <v>7066</v>
      </c>
      <c r="AJ20" s="553"/>
      <c r="AK20" s="552">
        <v>7066</v>
      </c>
      <c r="AL20" s="553"/>
      <c r="AM20" s="552">
        <v>7066</v>
      </c>
      <c r="AN20" s="553"/>
      <c r="AO20" s="552">
        <v>7066</v>
      </c>
      <c r="AP20" s="553"/>
      <c r="AQ20" s="552">
        <v>7566</v>
      </c>
      <c r="AR20" s="553"/>
      <c r="AS20" s="552">
        <v>7566</v>
      </c>
      <c r="AT20" s="553"/>
      <c r="AU20" s="552">
        <v>7566</v>
      </c>
      <c r="AV20" s="553"/>
      <c r="AW20" s="552">
        <v>7566</v>
      </c>
      <c r="AX20" s="553"/>
      <c r="AY20" s="552">
        <v>7566</v>
      </c>
      <c r="AZ20" s="553"/>
      <c r="BA20" s="552">
        <v>7566</v>
      </c>
      <c r="BB20" s="553"/>
      <c r="BC20" s="552">
        <f>7471-380</f>
        <v>7091</v>
      </c>
      <c r="BD20" s="553"/>
      <c r="BE20" s="309">
        <f t="shared" si="0"/>
        <v>87817</v>
      </c>
      <c r="BF20" s="311"/>
      <c r="BG20" s="60">
        <f t="shared" si="1"/>
        <v>0</v>
      </c>
    </row>
    <row r="21" spans="1:59" ht="20.100000000000001" customHeight="1">
      <c r="A21" s="91">
        <v>14</v>
      </c>
      <c r="B21" s="92"/>
      <c r="C21" s="123" t="s">
        <v>505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5"/>
      <c r="AC21" s="156" t="s">
        <v>58</v>
      </c>
      <c r="AD21" s="157"/>
      <c r="AE21" s="309">
        <f>VLOOKUP(AC21,'01'!AC21:BH219,7,FALSE)</f>
        <v>33160</v>
      </c>
      <c r="AF21" s="311"/>
      <c r="AG21" s="552">
        <v>2763</v>
      </c>
      <c r="AH21" s="553"/>
      <c r="AI21" s="552">
        <v>2763</v>
      </c>
      <c r="AJ21" s="553"/>
      <c r="AK21" s="552">
        <v>2763</v>
      </c>
      <c r="AL21" s="553"/>
      <c r="AM21" s="552">
        <v>2763</v>
      </c>
      <c r="AN21" s="553"/>
      <c r="AO21" s="552">
        <v>2763</v>
      </c>
      <c r="AP21" s="553"/>
      <c r="AQ21" s="552">
        <v>2763</v>
      </c>
      <c r="AR21" s="553"/>
      <c r="AS21" s="552">
        <v>2763</v>
      </c>
      <c r="AT21" s="553"/>
      <c r="AU21" s="552">
        <v>2763</v>
      </c>
      <c r="AV21" s="553"/>
      <c r="AW21" s="552">
        <v>2763</v>
      </c>
      <c r="AX21" s="553"/>
      <c r="AY21" s="552">
        <v>2763</v>
      </c>
      <c r="AZ21" s="553"/>
      <c r="BA21" s="552">
        <v>2763</v>
      </c>
      <c r="BB21" s="553"/>
      <c r="BC21" s="552">
        <v>2767</v>
      </c>
      <c r="BD21" s="553"/>
      <c r="BE21" s="309">
        <f t="shared" si="0"/>
        <v>33160</v>
      </c>
      <c r="BF21" s="311"/>
      <c r="BG21" s="60">
        <f t="shared" si="1"/>
        <v>0</v>
      </c>
    </row>
    <row r="22" spans="1:59" ht="20.100000000000001" customHeight="1">
      <c r="A22" s="91">
        <v>15</v>
      </c>
      <c r="B22" s="92"/>
      <c r="C22" s="123" t="s">
        <v>506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56" t="s">
        <v>59</v>
      </c>
      <c r="AD22" s="157"/>
      <c r="AE22" s="309">
        <f>VLOOKUP(AC22,'01'!AC22:BH220,7,FALSE)</f>
        <v>14526</v>
      </c>
      <c r="AF22" s="311"/>
      <c r="AG22" s="552">
        <v>300</v>
      </c>
      <c r="AH22" s="553"/>
      <c r="AI22" s="552">
        <v>500</v>
      </c>
      <c r="AJ22" s="553"/>
      <c r="AK22" s="552">
        <v>600</v>
      </c>
      <c r="AL22" s="553"/>
      <c r="AM22" s="552">
        <v>750</v>
      </c>
      <c r="AN22" s="553"/>
      <c r="AO22" s="552">
        <v>750</v>
      </c>
      <c r="AP22" s="553"/>
      <c r="AQ22" s="552">
        <v>750</v>
      </c>
      <c r="AR22" s="553"/>
      <c r="AS22" s="552">
        <v>850</v>
      </c>
      <c r="AT22" s="553"/>
      <c r="AU22" s="552">
        <v>900</v>
      </c>
      <c r="AV22" s="553"/>
      <c r="AW22" s="552">
        <v>650</v>
      </c>
      <c r="AX22" s="553"/>
      <c r="AY22" s="552">
        <v>600</v>
      </c>
      <c r="AZ22" s="553"/>
      <c r="BA22" s="552">
        <v>629</v>
      </c>
      <c r="BB22" s="553"/>
      <c r="BC22" s="552">
        <v>600</v>
      </c>
      <c r="BD22" s="553"/>
      <c r="BE22" s="309">
        <f t="shared" si="0"/>
        <v>7879</v>
      </c>
      <c r="BF22" s="311"/>
      <c r="BG22" s="60">
        <f t="shared" si="1"/>
        <v>-6647</v>
      </c>
    </row>
    <row r="23" spans="1:59" s="3" customFormat="1" ht="20.100000000000001" customHeight="1">
      <c r="A23" s="91">
        <v>16</v>
      </c>
      <c r="B23" s="92"/>
      <c r="C23" s="328" t="s">
        <v>515</v>
      </c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30"/>
      <c r="AC23" s="156" t="s">
        <v>60</v>
      </c>
      <c r="AD23" s="157"/>
      <c r="AE23" s="309">
        <f>VLOOKUP(AC23,'01'!AC23:BH221,7,FALSE)</f>
        <v>40379</v>
      </c>
      <c r="AF23" s="311"/>
      <c r="AG23" s="552"/>
      <c r="AH23" s="553"/>
      <c r="AI23" s="552"/>
      <c r="AJ23" s="553"/>
      <c r="AK23" s="552">
        <v>16000</v>
      </c>
      <c r="AL23" s="553"/>
      <c r="AM23" s="552">
        <v>393</v>
      </c>
      <c r="AN23" s="553"/>
      <c r="AO23" s="552">
        <v>393</v>
      </c>
      <c r="AP23" s="553"/>
      <c r="AQ23" s="552">
        <v>17000</v>
      </c>
      <c r="AR23" s="553"/>
      <c r="AS23" s="552">
        <v>393</v>
      </c>
      <c r="AT23" s="553"/>
      <c r="AU23" s="552">
        <v>393</v>
      </c>
      <c r="AV23" s="553"/>
      <c r="AW23" s="552">
        <v>1100</v>
      </c>
      <c r="AX23" s="553"/>
      <c r="AY23" s="552">
        <v>4003</v>
      </c>
      <c r="AZ23" s="553"/>
      <c r="BA23" s="552">
        <v>200</v>
      </c>
      <c r="BB23" s="553"/>
      <c r="BC23" s="552">
        <v>504</v>
      </c>
      <c r="BD23" s="553"/>
      <c r="BE23" s="309">
        <f t="shared" si="0"/>
        <v>40379</v>
      </c>
      <c r="BF23" s="311"/>
      <c r="BG23" s="60">
        <f t="shared" si="1"/>
        <v>0</v>
      </c>
    </row>
    <row r="24" spans="1:59" s="3" customFormat="1" ht="20.100000000000001" customHeight="1">
      <c r="A24" s="91">
        <v>17</v>
      </c>
      <c r="B24" s="92"/>
      <c r="C24" s="123" t="s">
        <v>516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5"/>
      <c r="AC24" s="156" t="s">
        <v>61</v>
      </c>
      <c r="AD24" s="157"/>
      <c r="AE24" s="309">
        <f>VLOOKUP(AC24,'01'!AC24:BH222,7,FALSE)</f>
        <v>21264</v>
      </c>
      <c r="AF24" s="311"/>
      <c r="AG24" s="552"/>
      <c r="AH24" s="553"/>
      <c r="AI24" s="552"/>
      <c r="AJ24" s="553"/>
      <c r="AK24" s="552"/>
      <c r="AL24" s="553"/>
      <c r="AM24" s="552"/>
      <c r="AN24" s="553"/>
      <c r="AO24" s="552">
        <v>12000</v>
      </c>
      <c r="AP24" s="553"/>
      <c r="AQ24" s="552">
        <v>64</v>
      </c>
      <c r="AR24" s="553"/>
      <c r="AS24" s="552"/>
      <c r="AT24" s="553"/>
      <c r="AU24" s="552"/>
      <c r="AV24" s="553"/>
      <c r="AW24" s="552">
        <v>9200</v>
      </c>
      <c r="AX24" s="553"/>
      <c r="AY24" s="552"/>
      <c r="AZ24" s="553"/>
      <c r="BA24" s="552"/>
      <c r="BB24" s="553"/>
      <c r="BC24" s="552"/>
      <c r="BD24" s="553"/>
      <c r="BE24" s="309">
        <f t="shared" si="0"/>
        <v>21264</v>
      </c>
      <c r="BF24" s="311"/>
      <c r="BG24" s="60">
        <f t="shared" si="1"/>
        <v>0</v>
      </c>
    </row>
    <row r="25" spans="1:59" ht="20.100000000000001" customHeight="1">
      <c r="A25" s="91">
        <v>18</v>
      </c>
      <c r="B25" s="92"/>
      <c r="C25" s="123" t="s">
        <v>517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5"/>
      <c r="AC25" s="156" t="s">
        <v>62</v>
      </c>
      <c r="AD25" s="157"/>
      <c r="AE25" s="309">
        <f>VLOOKUP(AC25,'01'!AC25:BH223,7,FALSE)</f>
        <v>0</v>
      </c>
      <c r="AF25" s="311"/>
      <c r="AG25" s="552"/>
      <c r="AH25" s="553"/>
      <c r="AI25" s="552"/>
      <c r="AJ25" s="553"/>
      <c r="AK25" s="552"/>
      <c r="AL25" s="553"/>
      <c r="AM25" s="552"/>
      <c r="AN25" s="553"/>
      <c r="AO25" s="552"/>
      <c r="AP25" s="553"/>
      <c r="AQ25" s="552"/>
      <c r="AR25" s="553"/>
      <c r="AS25" s="552"/>
      <c r="AT25" s="553"/>
      <c r="AU25" s="552"/>
      <c r="AV25" s="553"/>
      <c r="AW25" s="552"/>
      <c r="AX25" s="553"/>
      <c r="AY25" s="552"/>
      <c r="AZ25" s="553"/>
      <c r="BA25" s="552"/>
      <c r="BB25" s="553"/>
      <c r="BC25" s="552"/>
      <c r="BD25" s="553"/>
      <c r="BE25" s="309">
        <f t="shared" si="0"/>
        <v>0</v>
      </c>
      <c r="BF25" s="311"/>
      <c r="BG25" s="60">
        <f t="shared" si="1"/>
        <v>0</v>
      </c>
    </row>
    <row r="26" spans="1:59" s="26" customFormat="1" ht="19.5" customHeight="1">
      <c r="A26" s="129">
        <v>19</v>
      </c>
      <c r="B26" s="130"/>
      <c r="C26" s="205" t="s">
        <v>678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7"/>
      <c r="AC26" s="208" t="s">
        <v>176</v>
      </c>
      <c r="AD26" s="209"/>
      <c r="AE26" s="315">
        <f>VLOOKUP(AC26,'01'!AC26:BH224,7,FALSE)</f>
        <v>331981</v>
      </c>
      <c r="AF26" s="317"/>
      <c r="AG26" s="315">
        <f>SUM(AG18:AH25)</f>
        <v>21295</v>
      </c>
      <c r="AH26" s="316"/>
      <c r="AI26" s="315">
        <f>SUM(AI18:AJ25)</f>
        <v>21495</v>
      </c>
      <c r="AJ26" s="316"/>
      <c r="AK26" s="315">
        <f>SUM(AK18:AL25)</f>
        <v>37595</v>
      </c>
      <c r="AL26" s="316"/>
      <c r="AM26" s="315">
        <f>SUM(AM18:AN25)</f>
        <v>22138</v>
      </c>
      <c r="AN26" s="316"/>
      <c r="AO26" s="315">
        <f>SUM(AO18:AP25)</f>
        <v>34138</v>
      </c>
      <c r="AP26" s="316"/>
      <c r="AQ26" s="315">
        <f>SUM(AQ18:AR25)</f>
        <v>39309</v>
      </c>
      <c r="AR26" s="316"/>
      <c r="AS26" s="315">
        <f>SUM(AS18:AT25)</f>
        <v>22738</v>
      </c>
      <c r="AT26" s="316"/>
      <c r="AU26" s="315">
        <f>SUM(AU18:AV25)</f>
        <v>22788</v>
      </c>
      <c r="AV26" s="316"/>
      <c r="AW26" s="315">
        <f>SUM(AW18:AX25)</f>
        <v>32445</v>
      </c>
      <c r="AX26" s="316"/>
      <c r="AY26" s="315">
        <f>SUM(AY18:AZ25)</f>
        <v>26098</v>
      </c>
      <c r="AZ26" s="316"/>
      <c r="BA26" s="315">
        <f>SUM(BA18:BB25)</f>
        <v>22324</v>
      </c>
      <c r="BB26" s="316"/>
      <c r="BC26" s="315">
        <f>SUM(BC18:BD25)</f>
        <v>22971</v>
      </c>
      <c r="BD26" s="316"/>
      <c r="BE26" s="315">
        <f t="shared" si="0"/>
        <v>325334</v>
      </c>
      <c r="BF26" s="317"/>
      <c r="BG26" s="62">
        <f t="shared" si="1"/>
        <v>-6647</v>
      </c>
    </row>
    <row r="27" spans="1:59" ht="20.100000000000001" customHeight="1">
      <c r="A27" s="91">
        <v>20</v>
      </c>
      <c r="B27" s="92"/>
      <c r="C27" s="143" t="s">
        <v>507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5"/>
      <c r="AC27" s="146" t="s">
        <v>436</v>
      </c>
      <c r="AD27" s="147"/>
      <c r="AE27" s="309">
        <f>VLOOKUP(AC27,'01'!AC27:BH225,7,FALSE)</f>
        <v>0</v>
      </c>
      <c r="AF27" s="311"/>
      <c r="AG27" s="556"/>
      <c r="AH27" s="556"/>
      <c r="AI27" s="556"/>
      <c r="AJ27" s="556"/>
      <c r="AK27" s="552"/>
      <c r="AL27" s="557"/>
      <c r="AM27" s="556"/>
      <c r="AN27" s="556"/>
      <c r="AO27" s="556"/>
      <c r="AP27" s="556"/>
      <c r="AQ27" s="556"/>
      <c r="AR27" s="556"/>
      <c r="AS27" s="556"/>
      <c r="AT27" s="556"/>
      <c r="AU27" s="556"/>
      <c r="AV27" s="556"/>
      <c r="AW27" s="556"/>
      <c r="AX27" s="556"/>
      <c r="AY27" s="556"/>
      <c r="AZ27" s="556"/>
      <c r="BA27" s="556"/>
      <c r="BB27" s="556"/>
      <c r="BC27" s="556"/>
      <c r="BD27" s="556"/>
      <c r="BE27" s="309">
        <f t="shared" si="0"/>
        <v>0</v>
      </c>
      <c r="BF27" s="311"/>
      <c r="BG27" s="60">
        <f t="shared" si="1"/>
        <v>0</v>
      </c>
    </row>
    <row r="28" spans="1:59" s="3" customFormat="1" ht="20.100000000000001" customHeight="1">
      <c r="A28" s="161">
        <v>21</v>
      </c>
      <c r="B28" s="162"/>
      <c r="C28" s="215" t="s">
        <v>677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7"/>
      <c r="AC28" s="218"/>
      <c r="AD28" s="219"/>
      <c r="AE28" s="325">
        <f>AE26+AE27</f>
        <v>331981</v>
      </c>
      <c r="AF28" s="326"/>
      <c r="AG28" s="325">
        <f>AG26+AG27</f>
        <v>21295</v>
      </c>
      <c r="AH28" s="326"/>
      <c r="AI28" s="325">
        <f>AI26+AI27</f>
        <v>21495</v>
      </c>
      <c r="AJ28" s="326"/>
      <c r="AK28" s="325">
        <f>AK26+AK27</f>
        <v>37595</v>
      </c>
      <c r="AL28" s="326"/>
      <c r="AM28" s="325">
        <f>AM26+AM27</f>
        <v>22138</v>
      </c>
      <c r="AN28" s="326"/>
      <c r="AO28" s="325">
        <f>AO26+AO27</f>
        <v>34138</v>
      </c>
      <c r="AP28" s="326"/>
      <c r="AQ28" s="325">
        <f>AQ26+AQ27</f>
        <v>39309</v>
      </c>
      <c r="AR28" s="326"/>
      <c r="AS28" s="325">
        <f>AS26+AS27</f>
        <v>22738</v>
      </c>
      <c r="AT28" s="326"/>
      <c r="AU28" s="325">
        <f>AU26+AU27</f>
        <v>22788</v>
      </c>
      <c r="AV28" s="326"/>
      <c r="AW28" s="325">
        <f>AW26+AW27</f>
        <v>32445</v>
      </c>
      <c r="AX28" s="326"/>
      <c r="AY28" s="325">
        <f>AY26+AY27</f>
        <v>26098</v>
      </c>
      <c r="AZ28" s="326"/>
      <c r="BA28" s="325">
        <f>BA26+BA27</f>
        <v>22324</v>
      </c>
      <c r="BB28" s="326"/>
      <c r="BC28" s="325">
        <f>BC26+BC27</f>
        <v>22971</v>
      </c>
      <c r="BD28" s="326"/>
      <c r="BE28" s="325">
        <f t="shared" si="0"/>
        <v>325334</v>
      </c>
      <c r="BF28" s="327"/>
      <c r="BG28" s="60">
        <f t="shared" si="1"/>
        <v>-6647</v>
      </c>
    </row>
    <row r="29" spans="1:59" ht="20.100000000000001" customHeight="1">
      <c r="A29" s="554">
        <v>22</v>
      </c>
      <c r="B29" s="92"/>
      <c r="C29" s="143" t="s">
        <v>676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  <c r="AC29" s="146"/>
      <c r="AD29" s="555"/>
      <c r="AE29" s="309">
        <f>AE17-AE28</f>
        <v>0</v>
      </c>
      <c r="AF29" s="311"/>
      <c r="AG29" s="309">
        <f>AG17-AG28</f>
        <v>3374</v>
      </c>
      <c r="AH29" s="311"/>
      <c r="AI29" s="309">
        <f>AI17-AI28</f>
        <v>-2309</v>
      </c>
      <c r="AJ29" s="311"/>
      <c r="AK29" s="309">
        <f>AK17-AK28</f>
        <v>14808</v>
      </c>
      <c r="AL29" s="311"/>
      <c r="AM29" s="309">
        <f>AM17-AM28</f>
        <v>2403</v>
      </c>
      <c r="AN29" s="311"/>
      <c r="AO29" s="309">
        <f>AO17-AO28</f>
        <v>-13211</v>
      </c>
      <c r="AP29" s="311"/>
      <c r="AQ29" s="309">
        <f>AQ17-AQ28</f>
        <v>4445</v>
      </c>
      <c r="AR29" s="311"/>
      <c r="AS29" s="309">
        <f>AS17-AS28</f>
        <v>-1003</v>
      </c>
      <c r="AT29" s="311"/>
      <c r="AU29" s="309">
        <f>AU17-AU28</f>
        <v>-6545</v>
      </c>
      <c r="AV29" s="311"/>
      <c r="AW29" s="309">
        <f>AW17-AW28</f>
        <v>6406</v>
      </c>
      <c r="AX29" s="311"/>
      <c r="AY29" s="309">
        <f>AY17-AY28</f>
        <v>-1480</v>
      </c>
      <c r="AZ29" s="311"/>
      <c r="BA29" s="309">
        <f>BA17-BA28</f>
        <v>-2908</v>
      </c>
      <c r="BB29" s="311"/>
      <c r="BC29" s="309">
        <f>BC17-BC28</f>
        <v>2667</v>
      </c>
      <c r="BD29" s="311"/>
      <c r="BE29" s="309">
        <f>BE17-BE28</f>
        <v>6647</v>
      </c>
      <c r="BF29" s="311"/>
      <c r="BG29" s="60">
        <f t="shared" si="1"/>
        <v>6647</v>
      </c>
    </row>
    <row r="30" spans="1:59" ht="20.100000000000001" customHeight="1">
      <c r="A30" s="554">
        <v>23</v>
      </c>
      <c r="B30" s="92"/>
      <c r="C30" s="143" t="s">
        <v>675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  <c r="AC30" s="146"/>
      <c r="AD30" s="555"/>
      <c r="AE30" s="309">
        <f>AE29</f>
        <v>0</v>
      </c>
      <c r="AF30" s="311"/>
      <c r="AG30" s="309">
        <f>AE30+AG29</f>
        <v>3374</v>
      </c>
      <c r="AH30" s="311"/>
      <c r="AI30" s="309">
        <f>AG30+AI29</f>
        <v>1065</v>
      </c>
      <c r="AJ30" s="311"/>
      <c r="AK30" s="309">
        <f>AI30+AK29</f>
        <v>15873</v>
      </c>
      <c r="AL30" s="311"/>
      <c r="AM30" s="309">
        <f>AK30+AM29</f>
        <v>18276</v>
      </c>
      <c r="AN30" s="311"/>
      <c r="AO30" s="309">
        <f>AM30+AO29</f>
        <v>5065</v>
      </c>
      <c r="AP30" s="311"/>
      <c r="AQ30" s="309">
        <f>AO30+AQ29</f>
        <v>9510</v>
      </c>
      <c r="AR30" s="311"/>
      <c r="AS30" s="309">
        <f>AQ30+AS29</f>
        <v>8507</v>
      </c>
      <c r="AT30" s="311"/>
      <c r="AU30" s="309">
        <f>AS30+AU29</f>
        <v>1962</v>
      </c>
      <c r="AV30" s="311"/>
      <c r="AW30" s="309">
        <f>AU30+AW29</f>
        <v>8368</v>
      </c>
      <c r="AX30" s="311"/>
      <c r="AY30" s="309">
        <f>AW30+AY29</f>
        <v>6888</v>
      </c>
      <c r="AZ30" s="311"/>
      <c r="BA30" s="309">
        <f>AY30+BA29</f>
        <v>3980</v>
      </c>
      <c r="BB30" s="311"/>
      <c r="BC30" s="309">
        <f>BA30+BC29</f>
        <v>6647</v>
      </c>
      <c r="BD30" s="311"/>
      <c r="BE30" s="309">
        <f>BE29</f>
        <v>6647</v>
      </c>
      <c r="BF30" s="311"/>
      <c r="BG30" s="60">
        <f t="shared" si="1"/>
        <v>6647</v>
      </c>
    </row>
  </sheetData>
  <mergeCells count="429">
    <mergeCell ref="AY19:AZ19"/>
    <mergeCell ref="BG5:BG6"/>
    <mergeCell ref="BA25:BB25"/>
    <mergeCell ref="BA26:BB26"/>
    <mergeCell ref="BA28:BB28"/>
    <mergeCell ref="BE24:BF24"/>
    <mergeCell ref="BC24:BD24"/>
    <mergeCell ref="BC22:BD22"/>
    <mergeCell ref="BC23:BD23"/>
    <mergeCell ref="BE22:BF22"/>
    <mergeCell ref="BC16:BD16"/>
    <mergeCell ref="BE16:BF16"/>
    <mergeCell ref="AY16:AZ16"/>
    <mergeCell ref="BC13:BD13"/>
    <mergeCell ref="BE13:BF13"/>
    <mergeCell ref="AY13:AZ13"/>
    <mergeCell ref="BC12:BD12"/>
    <mergeCell ref="BE25:BF25"/>
    <mergeCell ref="BA12:BB12"/>
    <mergeCell ref="BA11:BB11"/>
    <mergeCell ref="BA10:BB10"/>
    <mergeCell ref="BA9:BB9"/>
    <mergeCell ref="BE12:BF12"/>
    <mergeCell ref="BC9:BD9"/>
    <mergeCell ref="BC29:BD29"/>
    <mergeCell ref="BE29:BF29"/>
    <mergeCell ref="BC28:BD28"/>
    <mergeCell ref="BE28:BF28"/>
    <mergeCell ref="BE23:BF23"/>
    <mergeCell ref="BA13:BB13"/>
    <mergeCell ref="BA17:BB17"/>
    <mergeCell ref="BA20:BB20"/>
    <mergeCell ref="BA18:BB18"/>
    <mergeCell ref="BA19:BB19"/>
    <mergeCell ref="BA16:BB16"/>
    <mergeCell ref="BA14:BB14"/>
    <mergeCell ref="BA15:BB15"/>
    <mergeCell ref="BE20:BF20"/>
    <mergeCell ref="BC19:BD19"/>
    <mergeCell ref="BE19:BF19"/>
    <mergeCell ref="BA30:BB30"/>
    <mergeCell ref="AU19:AV19"/>
    <mergeCell ref="AW19:AX19"/>
    <mergeCell ref="AW30:AX30"/>
    <mergeCell ref="AW28:AX28"/>
    <mergeCell ref="AW29:AX29"/>
    <mergeCell ref="AW25:AX25"/>
    <mergeCell ref="AW26:AX26"/>
    <mergeCell ref="AW24:AX24"/>
    <mergeCell ref="AW23:AX23"/>
    <mergeCell ref="AW22:AX22"/>
    <mergeCell ref="AU29:AV29"/>
    <mergeCell ref="AU30:AV30"/>
    <mergeCell ref="AU28:AV28"/>
    <mergeCell ref="AY24:AZ24"/>
    <mergeCell ref="AY22:AZ22"/>
    <mergeCell ref="BA29:BB29"/>
    <mergeCell ref="BA24:BB24"/>
    <mergeCell ref="BA23:BB23"/>
    <mergeCell ref="BA22:BB22"/>
    <mergeCell ref="BA21:BB21"/>
    <mergeCell ref="AY28:AZ28"/>
    <mergeCell ref="AY23:AZ23"/>
    <mergeCell ref="AY20:AZ20"/>
    <mergeCell ref="AS23:AT23"/>
    <mergeCell ref="AS22:AT22"/>
    <mergeCell ref="AI27:AJ27"/>
    <mergeCell ref="AK27:AL27"/>
    <mergeCell ref="AS24:AT24"/>
    <mergeCell ref="AU25:AV25"/>
    <mergeCell ref="AU26:AV26"/>
    <mergeCell ref="AU24:AV24"/>
    <mergeCell ref="AU23:AV23"/>
    <mergeCell ref="AU22:AV22"/>
    <mergeCell ref="AO27:AP27"/>
    <mergeCell ref="AO26:AP26"/>
    <mergeCell ref="AQ27:AR27"/>
    <mergeCell ref="AM26:AN26"/>
    <mergeCell ref="AS25:AT25"/>
    <mergeCell ref="AS26:AT26"/>
    <mergeCell ref="AS27:AT27"/>
    <mergeCell ref="AI25:AJ25"/>
    <mergeCell ref="AK25:AL25"/>
    <mergeCell ref="AI22:AJ22"/>
    <mergeCell ref="AK22:AL22"/>
    <mergeCell ref="AI23:AJ23"/>
    <mergeCell ref="AK23:AL23"/>
    <mergeCell ref="AI30:AJ30"/>
    <mergeCell ref="AK30:AL30"/>
    <mergeCell ref="AG26:AH26"/>
    <mergeCell ref="AI26:AJ26"/>
    <mergeCell ref="AK26:AL26"/>
    <mergeCell ref="BC26:BD26"/>
    <mergeCell ref="BE26:BF26"/>
    <mergeCell ref="AY26:AZ26"/>
    <mergeCell ref="AM27:AN27"/>
    <mergeCell ref="BC27:BD27"/>
    <mergeCell ref="BE27:BF27"/>
    <mergeCell ref="AY27:AZ27"/>
    <mergeCell ref="AM30:AN30"/>
    <mergeCell ref="AM28:AN28"/>
    <mergeCell ref="AM29:AN29"/>
    <mergeCell ref="AS30:AT30"/>
    <mergeCell ref="AS28:AT28"/>
    <mergeCell ref="AS29:AT29"/>
    <mergeCell ref="AO30:AP30"/>
    <mergeCell ref="AO28:AP28"/>
    <mergeCell ref="AO29:AP29"/>
    <mergeCell ref="AQ30:AR30"/>
    <mergeCell ref="AY30:AZ30"/>
    <mergeCell ref="AY29:AZ29"/>
    <mergeCell ref="A27:B27"/>
    <mergeCell ref="C27:AB27"/>
    <mergeCell ref="AC27:AD27"/>
    <mergeCell ref="AE27:AF27"/>
    <mergeCell ref="AG27:AH27"/>
    <mergeCell ref="AI29:AJ29"/>
    <mergeCell ref="A28:B28"/>
    <mergeCell ref="C28:AB28"/>
    <mergeCell ref="AC28:AD28"/>
    <mergeCell ref="AE28:AF28"/>
    <mergeCell ref="AG28:AH28"/>
    <mergeCell ref="AI28:AJ28"/>
    <mergeCell ref="AK28:AL28"/>
    <mergeCell ref="AK29:AL29"/>
    <mergeCell ref="AQ28:AR28"/>
    <mergeCell ref="AQ29:AR29"/>
    <mergeCell ref="BC30:BD30"/>
    <mergeCell ref="BE30:BF30"/>
    <mergeCell ref="A26:B26"/>
    <mergeCell ref="C26:AB26"/>
    <mergeCell ref="AC26:AD26"/>
    <mergeCell ref="AE26:AF26"/>
    <mergeCell ref="AQ26:AR26"/>
    <mergeCell ref="A29:B29"/>
    <mergeCell ref="C29:AB29"/>
    <mergeCell ref="AC29:AD29"/>
    <mergeCell ref="AE29:AF29"/>
    <mergeCell ref="AG29:AH29"/>
    <mergeCell ref="AG30:AH30"/>
    <mergeCell ref="AU27:AV27"/>
    <mergeCell ref="AW27:AX27"/>
    <mergeCell ref="BA27:BB27"/>
    <mergeCell ref="A30:B30"/>
    <mergeCell ref="C30:AB30"/>
    <mergeCell ref="AC30:AD30"/>
    <mergeCell ref="AE30:AF30"/>
    <mergeCell ref="A25:B25"/>
    <mergeCell ref="C25:AB25"/>
    <mergeCell ref="AC25:AD25"/>
    <mergeCell ref="AE25:AF25"/>
    <mergeCell ref="AG25:AH25"/>
    <mergeCell ref="BC25:BD25"/>
    <mergeCell ref="AM25:AN25"/>
    <mergeCell ref="AO25:AP25"/>
    <mergeCell ref="AQ25:AR25"/>
    <mergeCell ref="AY25:AZ25"/>
    <mergeCell ref="A24:B24"/>
    <mergeCell ref="C24:AB24"/>
    <mergeCell ref="AC24:AD24"/>
    <mergeCell ref="AE24:AF24"/>
    <mergeCell ref="AM24:AN24"/>
    <mergeCell ref="AO24:AP24"/>
    <mergeCell ref="AQ24:AR24"/>
    <mergeCell ref="AG24:AH24"/>
    <mergeCell ref="AI24:AJ24"/>
    <mergeCell ref="AK24:AL24"/>
    <mergeCell ref="A22:B22"/>
    <mergeCell ref="C22:AB22"/>
    <mergeCell ref="AC22:AD22"/>
    <mergeCell ref="AE22:AF22"/>
    <mergeCell ref="AG22:AH22"/>
    <mergeCell ref="AM22:AN22"/>
    <mergeCell ref="AO22:AP22"/>
    <mergeCell ref="AQ22:AR22"/>
    <mergeCell ref="A23:B23"/>
    <mergeCell ref="C23:AB23"/>
    <mergeCell ref="AC23:AD23"/>
    <mergeCell ref="AE23:AF23"/>
    <mergeCell ref="AG23:AH23"/>
    <mergeCell ref="AM23:AN23"/>
    <mergeCell ref="AO23:AP23"/>
    <mergeCell ref="AQ23:AR23"/>
    <mergeCell ref="A20:B20"/>
    <mergeCell ref="C20:AB20"/>
    <mergeCell ref="AC20:AD20"/>
    <mergeCell ref="AE20:AF20"/>
    <mergeCell ref="AG20:AH20"/>
    <mergeCell ref="A21:B21"/>
    <mergeCell ref="C21:AB21"/>
    <mergeCell ref="AC21:AD21"/>
    <mergeCell ref="AE21:AF21"/>
    <mergeCell ref="AM21:AN21"/>
    <mergeCell ref="AO21:AP21"/>
    <mergeCell ref="AG21:AH21"/>
    <mergeCell ref="AI21:AJ21"/>
    <mergeCell ref="AK21:AL21"/>
    <mergeCell ref="BC21:BD21"/>
    <mergeCell ref="BE21:BF21"/>
    <mergeCell ref="AY21:AZ21"/>
    <mergeCell ref="AQ21:AR21"/>
    <mergeCell ref="AS21:AT21"/>
    <mergeCell ref="AW21:AX21"/>
    <mergeCell ref="AU21:AV21"/>
    <mergeCell ref="AM20:AN20"/>
    <mergeCell ref="AO20:AP20"/>
    <mergeCell ref="AQ20:AR20"/>
    <mergeCell ref="AS20:AT20"/>
    <mergeCell ref="AU20:AV20"/>
    <mergeCell ref="AW20:AX20"/>
    <mergeCell ref="AI20:AJ20"/>
    <mergeCell ref="AK20:AL20"/>
    <mergeCell ref="BC20:BD20"/>
    <mergeCell ref="AS16:AT16"/>
    <mergeCell ref="AS17:AT17"/>
    <mergeCell ref="A19:B19"/>
    <mergeCell ref="C19:AB19"/>
    <mergeCell ref="AC19:AD19"/>
    <mergeCell ref="AE19:AF19"/>
    <mergeCell ref="A18:B18"/>
    <mergeCell ref="C18:AB18"/>
    <mergeCell ref="AC18:AD18"/>
    <mergeCell ref="AE18:AF18"/>
    <mergeCell ref="AS18:AT18"/>
    <mergeCell ref="AS19:AT19"/>
    <mergeCell ref="AM18:AN18"/>
    <mergeCell ref="AM19:AN19"/>
    <mergeCell ref="AO18:AP18"/>
    <mergeCell ref="AO19:AP19"/>
    <mergeCell ref="AQ18:AR18"/>
    <mergeCell ref="AQ19:AR19"/>
    <mergeCell ref="AI19:AJ19"/>
    <mergeCell ref="AK19:AL19"/>
    <mergeCell ref="AI18:AJ18"/>
    <mergeCell ref="AK18:AL18"/>
    <mergeCell ref="AG18:AH18"/>
    <mergeCell ref="AG19:AH19"/>
    <mergeCell ref="AU18:AV18"/>
    <mergeCell ref="AW18:AX18"/>
    <mergeCell ref="BC18:BD18"/>
    <mergeCell ref="BE18:BF18"/>
    <mergeCell ref="AY18:AZ18"/>
    <mergeCell ref="AW16:AX16"/>
    <mergeCell ref="AW17:AX17"/>
    <mergeCell ref="AU16:AV16"/>
    <mergeCell ref="AU17:AV17"/>
    <mergeCell ref="BC17:BD17"/>
    <mergeCell ref="BE17:BF17"/>
    <mergeCell ref="AY17:AZ17"/>
    <mergeCell ref="A17:B17"/>
    <mergeCell ref="AE17:AF17"/>
    <mergeCell ref="AM16:AN16"/>
    <mergeCell ref="AO16:AP16"/>
    <mergeCell ref="AQ16:AR16"/>
    <mergeCell ref="A16:B16"/>
    <mergeCell ref="C16:AB16"/>
    <mergeCell ref="AC16:AD16"/>
    <mergeCell ref="AE16:AF16"/>
    <mergeCell ref="AG16:AH16"/>
    <mergeCell ref="AI16:AJ16"/>
    <mergeCell ref="AK16:AL16"/>
    <mergeCell ref="AG17:AH17"/>
    <mergeCell ref="AI17:AJ17"/>
    <mergeCell ref="AK17:AL17"/>
    <mergeCell ref="AM17:AN17"/>
    <mergeCell ref="AO17:AP17"/>
    <mergeCell ref="AQ17:AR17"/>
    <mergeCell ref="A15:B15"/>
    <mergeCell ref="C15:AB15"/>
    <mergeCell ref="AC15:AD15"/>
    <mergeCell ref="AE15:AF15"/>
    <mergeCell ref="A14:B14"/>
    <mergeCell ref="C14:AB14"/>
    <mergeCell ref="AC14:AD14"/>
    <mergeCell ref="AE14:AF14"/>
    <mergeCell ref="AM15:AN15"/>
    <mergeCell ref="AM14:AN14"/>
    <mergeCell ref="AI15:AJ15"/>
    <mergeCell ref="AK15:AL15"/>
    <mergeCell ref="AI14:AJ14"/>
    <mergeCell ref="AK14:AL14"/>
    <mergeCell ref="AG14:AH14"/>
    <mergeCell ref="AG15:AH15"/>
    <mergeCell ref="AO15:AP15"/>
    <mergeCell ref="AO14:AP14"/>
    <mergeCell ref="AQ15:AR15"/>
    <mergeCell ref="AQ14:AR14"/>
    <mergeCell ref="BC15:BD15"/>
    <mergeCell ref="BE15:BF15"/>
    <mergeCell ref="AY15:AZ15"/>
    <mergeCell ref="BC14:BD14"/>
    <mergeCell ref="BE14:BF14"/>
    <mergeCell ref="AY14:AZ14"/>
    <mergeCell ref="AW15:AX15"/>
    <mergeCell ref="AW14:AX14"/>
    <mergeCell ref="AU15:AV15"/>
    <mergeCell ref="AU14:AV14"/>
    <mergeCell ref="AS15:AT15"/>
    <mergeCell ref="AS14:AT14"/>
    <mergeCell ref="A13:B13"/>
    <mergeCell ref="C13:AB13"/>
    <mergeCell ref="AC13:AD13"/>
    <mergeCell ref="AE13:AF13"/>
    <mergeCell ref="AG13:AH13"/>
    <mergeCell ref="AM13:AN13"/>
    <mergeCell ref="AW12:AX12"/>
    <mergeCell ref="AM12:AN12"/>
    <mergeCell ref="AO12:AP12"/>
    <mergeCell ref="AQ12:AR12"/>
    <mergeCell ref="AI13:AJ13"/>
    <mergeCell ref="AK13:AL13"/>
    <mergeCell ref="AU12:AV12"/>
    <mergeCell ref="AS12:AT12"/>
    <mergeCell ref="AI12:AJ12"/>
    <mergeCell ref="AK12:AL12"/>
    <mergeCell ref="AO13:AP13"/>
    <mergeCell ref="AQ13:AR13"/>
    <mergeCell ref="AW13:AX13"/>
    <mergeCell ref="AU13:AV13"/>
    <mergeCell ref="AS13:AT13"/>
    <mergeCell ref="AU11:AV11"/>
    <mergeCell ref="AW11:AX11"/>
    <mergeCell ref="AY12:AZ12"/>
    <mergeCell ref="A12:B12"/>
    <mergeCell ref="C12:AB12"/>
    <mergeCell ref="AC12:AD12"/>
    <mergeCell ref="AE12:AF12"/>
    <mergeCell ref="AG12:AH12"/>
    <mergeCell ref="BE11:BF11"/>
    <mergeCell ref="AY11:AZ11"/>
    <mergeCell ref="A11:B11"/>
    <mergeCell ref="C11:AB11"/>
    <mergeCell ref="AC11:AD11"/>
    <mergeCell ref="AE11:AF11"/>
    <mergeCell ref="AG11:AH11"/>
    <mergeCell ref="AO11:AP11"/>
    <mergeCell ref="AM11:AN11"/>
    <mergeCell ref="AQ11:AR11"/>
    <mergeCell ref="AI11:AJ11"/>
    <mergeCell ref="AK11:AL11"/>
    <mergeCell ref="BC11:BD11"/>
    <mergeCell ref="AS11:AT11"/>
    <mergeCell ref="A10:B10"/>
    <mergeCell ref="C10:AB10"/>
    <mergeCell ref="AC10:AD10"/>
    <mergeCell ref="AE10:AF10"/>
    <mergeCell ref="AM10:AN10"/>
    <mergeCell ref="AO10:AP10"/>
    <mergeCell ref="AG10:AH10"/>
    <mergeCell ref="AI10:AJ10"/>
    <mergeCell ref="AK10:AL10"/>
    <mergeCell ref="BE9:BF9"/>
    <mergeCell ref="AY9:AZ9"/>
    <mergeCell ref="AI7:AJ7"/>
    <mergeCell ref="AK7:AL7"/>
    <mergeCell ref="BC7:BD7"/>
    <mergeCell ref="BC10:BD10"/>
    <mergeCell ref="BE10:BF10"/>
    <mergeCell ref="AY10:AZ10"/>
    <mergeCell ref="AQ10:AR10"/>
    <mergeCell ref="AS10:AT10"/>
    <mergeCell ref="AU10:AV10"/>
    <mergeCell ref="AW10:AX10"/>
    <mergeCell ref="AW9:AX9"/>
    <mergeCell ref="AQ9:AR9"/>
    <mergeCell ref="AS9:AT9"/>
    <mergeCell ref="AU9:AV9"/>
    <mergeCell ref="AM9:AN9"/>
    <mergeCell ref="AO9:AP9"/>
    <mergeCell ref="BA8:BB8"/>
    <mergeCell ref="BE7:BF7"/>
    <mergeCell ref="AY7:AZ7"/>
    <mergeCell ref="AM8:AN8"/>
    <mergeCell ref="AO8:AP8"/>
    <mergeCell ref="AI8:AJ8"/>
    <mergeCell ref="BE8:BF8"/>
    <mergeCell ref="AY8:AZ8"/>
    <mergeCell ref="AQ8:AR8"/>
    <mergeCell ref="AS8:AT8"/>
    <mergeCell ref="AU8:AV8"/>
    <mergeCell ref="AW8:AX8"/>
    <mergeCell ref="AW7:AX7"/>
    <mergeCell ref="AM7:AN7"/>
    <mergeCell ref="AO7:AP7"/>
    <mergeCell ref="BA7:BB7"/>
    <mergeCell ref="AI9:AJ9"/>
    <mergeCell ref="AK9:AL9"/>
    <mergeCell ref="A9:B9"/>
    <mergeCell ref="AG9:AH9"/>
    <mergeCell ref="AQ7:AR7"/>
    <mergeCell ref="AS7:AT7"/>
    <mergeCell ref="AU7:AV7"/>
    <mergeCell ref="AK8:AL8"/>
    <mergeCell ref="BC8:BD8"/>
    <mergeCell ref="AG7:AH7"/>
    <mergeCell ref="A8:B8"/>
    <mergeCell ref="C8:AB8"/>
    <mergeCell ref="AC8:AD8"/>
    <mergeCell ref="AE8:AF8"/>
    <mergeCell ref="AG8:AH8"/>
    <mergeCell ref="C9:AB9"/>
    <mergeCell ref="AC9:AD9"/>
    <mergeCell ref="AE9:AF9"/>
    <mergeCell ref="A7:B7"/>
    <mergeCell ref="C7:AB7"/>
    <mergeCell ref="AC7:AD7"/>
    <mergeCell ref="AE7:AF7"/>
    <mergeCell ref="BA6:BB6"/>
    <mergeCell ref="A1:BF1"/>
    <mergeCell ref="A2:BF2"/>
    <mergeCell ref="A3:BF3"/>
    <mergeCell ref="A4:BF4"/>
    <mergeCell ref="A5:B6"/>
    <mergeCell ref="C5:AB6"/>
    <mergeCell ref="AC5:AD6"/>
    <mergeCell ref="AG5:BD5"/>
    <mergeCell ref="BE5:BF6"/>
    <mergeCell ref="AQ6:AR6"/>
    <mergeCell ref="AG6:AH6"/>
    <mergeCell ref="AI6:AJ6"/>
    <mergeCell ref="AK6:AL6"/>
    <mergeCell ref="BC6:BD6"/>
    <mergeCell ref="AE5:AF6"/>
    <mergeCell ref="AM6:AN6"/>
    <mergeCell ref="AO6:AP6"/>
    <mergeCell ref="AS6:AT6"/>
    <mergeCell ref="AU6:AV6"/>
    <mergeCell ref="AY6:AZ6"/>
    <mergeCell ref="AW6:AX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62" fitToHeight="0" orientation="landscape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6"/>
  <sheetViews>
    <sheetView view="pageBreakPreview" zoomScaleSheetLayoutView="100" workbookViewId="0">
      <selection sqref="A1:B1"/>
    </sheetView>
  </sheetViews>
  <sheetFormatPr defaultRowHeight="12.75"/>
  <cols>
    <col min="1" max="1" width="61.140625" style="4" customWidth="1"/>
    <col min="2" max="2" width="28.42578125" style="4" customWidth="1"/>
    <col min="3" max="20" width="2.7109375" style="1" customWidth="1"/>
    <col min="21" max="21" width="3.7109375" style="1" customWidth="1"/>
    <col min="22" max="38" width="2.7109375" style="1" customWidth="1"/>
    <col min="39" max="39" width="3.42578125" style="1" customWidth="1"/>
    <col min="40" max="40" width="3.28515625" style="1" customWidth="1"/>
    <col min="41" max="44" width="2.7109375" style="1" customWidth="1"/>
    <col min="45" max="45" width="3.140625" style="1" customWidth="1"/>
    <col min="46" max="49" width="2.7109375" style="1" customWidth="1"/>
    <col min="50" max="16384" width="9.140625" style="1"/>
  </cols>
  <sheetData>
    <row r="1" spans="1:49" ht="28.5" customHeight="1">
      <c r="A1" s="261" t="s">
        <v>748</v>
      </c>
      <c r="B1" s="261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</row>
    <row r="2" spans="1:49" ht="28.5" customHeight="1">
      <c r="A2" s="513" t="s">
        <v>492</v>
      </c>
      <c r="B2" s="51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</row>
    <row r="3" spans="1:49" ht="15" customHeight="1">
      <c r="A3" s="516" t="s">
        <v>714</v>
      </c>
      <c r="B3" s="51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</row>
    <row r="4" spans="1:49" ht="20.100000000000001" customHeight="1">
      <c r="A4" s="558"/>
      <c r="B4" s="558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</row>
    <row r="5" spans="1:49" ht="20.100000000000001" customHeight="1">
      <c r="A5" s="65" t="s">
        <v>712</v>
      </c>
      <c r="B5" s="66">
        <v>3990547</v>
      </c>
    </row>
    <row r="6" spans="1:49" ht="20.100000000000001" customHeight="1">
      <c r="A6" s="65" t="s">
        <v>713</v>
      </c>
      <c r="B6" s="66">
        <v>55867658</v>
      </c>
    </row>
  </sheetData>
  <mergeCells count="4">
    <mergeCell ref="A1:B1"/>
    <mergeCell ref="A2:B2"/>
    <mergeCell ref="A3:B3"/>
    <mergeCell ref="A4:B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U31"/>
  <sheetViews>
    <sheetView tabSelected="1" view="pageBreakPreview" zoomScaleSheetLayoutView="100" workbookViewId="0">
      <selection sqref="A1:D1"/>
    </sheetView>
  </sheetViews>
  <sheetFormatPr defaultRowHeight="12.75"/>
  <cols>
    <col min="1" max="1" width="11" style="4" customWidth="1"/>
    <col min="2" max="2" width="24.140625" style="4" customWidth="1"/>
    <col min="3" max="3" width="15.5703125" style="1" customWidth="1"/>
    <col min="4" max="4" width="15.28515625" style="1" customWidth="1"/>
    <col min="5" max="18" width="2.7109375" style="1" customWidth="1"/>
    <col min="19" max="19" width="3.7109375" style="1" customWidth="1"/>
    <col min="20" max="36" width="2.7109375" style="1" customWidth="1"/>
    <col min="37" max="37" width="3.42578125" style="1" customWidth="1"/>
    <col min="38" max="38" width="3.28515625" style="1" customWidth="1"/>
    <col min="39" max="42" width="2.7109375" style="1" customWidth="1"/>
    <col min="43" max="43" width="3.140625" style="1" customWidth="1"/>
    <col min="44" max="47" width="2.7109375" style="1" customWidth="1"/>
    <col min="48" max="16384" width="9.140625" style="1"/>
  </cols>
  <sheetData>
    <row r="1" spans="1:47" ht="28.5" customHeight="1">
      <c r="A1" s="261" t="s">
        <v>747</v>
      </c>
      <c r="B1" s="261"/>
      <c r="C1" s="261"/>
      <c r="D1" s="261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</row>
    <row r="2" spans="1:47" ht="28.5" customHeight="1">
      <c r="A2" s="269" t="s">
        <v>492</v>
      </c>
      <c r="B2" s="269"/>
      <c r="C2" s="269"/>
      <c r="D2" s="269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</row>
    <row r="3" spans="1:47" ht="15" customHeight="1">
      <c r="A3" s="264" t="s">
        <v>730</v>
      </c>
      <c r="B3" s="264"/>
      <c r="C3" s="264"/>
      <c r="D3" s="264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</row>
    <row r="4" spans="1:47" ht="20.100000000000001" customHeight="1">
      <c r="A4" s="559" t="s">
        <v>702</v>
      </c>
      <c r="B4" s="559"/>
      <c r="C4" s="559"/>
      <c r="D4" s="559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</row>
    <row r="5" spans="1:47" ht="20.100000000000001" customHeight="1">
      <c r="A5" s="69" t="s">
        <v>715</v>
      </c>
      <c r="B5" s="69" t="s">
        <v>716</v>
      </c>
      <c r="C5" s="70">
        <v>41759</v>
      </c>
      <c r="D5" s="71">
        <v>101000</v>
      </c>
    </row>
    <row r="6" spans="1:47" ht="20.100000000000001" customHeight="1">
      <c r="A6" s="69" t="s">
        <v>717</v>
      </c>
      <c r="B6" s="69" t="s">
        <v>716</v>
      </c>
      <c r="C6" s="70">
        <v>41759</v>
      </c>
      <c r="D6" s="71">
        <v>1000</v>
      </c>
    </row>
    <row r="7" spans="1:47" ht="20.100000000000001" customHeight="1">
      <c r="A7" s="69" t="s">
        <v>718</v>
      </c>
      <c r="B7" s="69" t="s">
        <v>716</v>
      </c>
      <c r="C7" s="70">
        <v>41759</v>
      </c>
      <c r="D7" s="71">
        <v>102000</v>
      </c>
    </row>
    <row r="8" spans="1:47" ht="20.100000000000001" customHeight="1">
      <c r="A8" s="69" t="s">
        <v>719</v>
      </c>
      <c r="B8" s="69" t="s">
        <v>720</v>
      </c>
      <c r="C8" s="70">
        <v>41759</v>
      </c>
      <c r="D8" s="71">
        <v>20000</v>
      </c>
    </row>
    <row r="9" spans="1:47" ht="20.100000000000001" customHeight="1">
      <c r="A9" s="69" t="s">
        <v>721</v>
      </c>
      <c r="B9" s="69" t="s">
        <v>720</v>
      </c>
      <c r="C9" s="70">
        <v>41759</v>
      </c>
      <c r="D9" s="71">
        <v>226000</v>
      </c>
    </row>
    <row r="10" spans="1:47" ht="20.100000000000001" customHeight="1">
      <c r="A10" s="69" t="s">
        <v>722</v>
      </c>
      <c r="B10" s="69" t="s">
        <v>720</v>
      </c>
      <c r="C10" s="70">
        <v>41759</v>
      </c>
      <c r="D10" s="71">
        <v>5000000</v>
      </c>
    </row>
    <row r="11" spans="1:47" ht="20.100000000000001" customHeight="1">
      <c r="A11" s="69" t="s">
        <v>723</v>
      </c>
      <c r="B11" s="69" t="s">
        <v>720</v>
      </c>
      <c r="C11" s="70">
        <v>41759</v>
      </c>
      <c r="D11" s="71">
        <v>241000</v>
      </c>
    </row>
    <row r="12" spans="1:47" ht="20.100000000000001" customHeight="1">
      <c r="A12" s="69" t="s">
        <v>724</v>
      </c>
      <c r="B12" s="69" t="s">
        <v>720</v>
      </c>
      <c r="C12" s="70">
        <v>41759</v>
      </c>
      <c r="D12" s="71">
        <v>222000</v>
      </c>
    </row>
    <row r="13" spans="1:47" ht="20.100000000000001" customHeight="1">
      <c r="A13" s="69" t="s">
        <v>725</v>
      </c>
      <c r="B13" s="69" t="s">
        <v>720</v>
      </c>
      <c r="C13" s="70">
        <v>41759</v>
      </c>
      <c r="D13" s="71">
        <v>1000000</v>
      </c>
    </row>
    <row r="14" spans="1:47" ht="20.100000000000001" customHeight="1">
      <c r="A14" s="69" t="s">
        <v>726</v>
      </c>
      <c r="B14" s="69" t="s">
        <v>720</v>
      </c>
      <c r="C14" s="70">
        <v>41759</v>
      </c>
      <c r="D14" s="71">
        <v>1000000</v>
      </c>
    </row>
    <row r="15" spans="1:47" ht="20.100000000000001" customHeight="1">
      <c r="A15" s="69" t="s">
        <v>727</v>
      </c>
      <c r="B15" s="69" t="s">
        <v>720</v>
      </c>
      <c r="C15" s="70">
        <v>41759</v>
      </c>
      <c r="D15" s="71">
        <v>300000</v>
      </c>
    </row>
    <row r="16" spans="1:47" ht="20.100000000000001" customHeight="1">
      <c r="A16" s="69" t="s">
        <v>728</v>
      </c>
      <c r="B16" s="69" t="s">
        <v>720</v>
      </c>
      <c r="C16" s="70">
        <v>41759</v>
      </c>
      <c r="D16" s="71">
        <v>2965000</v>
      </c>
    </row>
    <row r="17" spans="1:4" ht="20.100000000000001" customHeight="1">
      <c r="A17" s="69" t="s">
        <v>718</v>
      </c>
      <c r="B17" s="69" t="s">
        <v>716</v>
      </c>
      <c r="C17" s="70">
        <v>41759</v>
      </c>
      <c r="D17" s="71">
        <v>59000</v>
      </c>
    </row>
    <row r="18" spans="1:4" ht="20.100000000000001" customHeight="1">
      <c r="A18" s="69" t="s">
        <v>729</v>
      </c>
      <c r="B18" s="69" t="s">
        <v>716</v>
      </c>
      <c r="C18" s="70">
        <v>41759</v>
      </c>
      <c r="D18" s="71">
        <v>59000</v>
      </c>
    </row>
    <row r="19" spans="1:4" ht="20.100000000000001" customHeight="1">
      <c r="A19" s="75"/>
      <c r="B19" s="72"/>
      <c r="C19" s="73"/>
      <c r="D19" s="74"/>
    </row>
    <row r="20" spans="1:4" ht="20.100000000000001" customHeight="1">
      <c r="A20" s="72"/>
      <c r="B20" s="72"/>
      <c r="C20" s="73"/>
      <c r="D20" s="74"/>
    </row>
    <row r="21" spans="1:4" ht="28.5" customHeight="1">
      <c r="A21" s="269" t="s">
        <v>664</v>
      </c>
      <c r="B21" s="269"/>
      <c r="C21" s="269"/>
      <c r="D21" s="269"/>
    </row>
    <row r="22" spans="1:4">
      <c r="A22" s="264" t="s">
        <v>730</v>
      </c>
      <c r="B22" s="264"/>
      <c r="C22" s="264"/>
      <c r="D22" s="264"/>
    </row>
    <row r="23" spans="1:4">
      <c r="A23" s="559" t="s">
        <v>702</v>
      </c>
      <c r="B23" s="559"/>
      <c r="C23" s="559"/>
      <c r="D23" s="559"/>
    </row>
    <row r="24" spans="1:4" ht="20.100000000000001" customHeight="1">
      <c r="A24" s="69" t="s">
        <v>726</v>
      </c>
      <c r="B24" s="69" t="s">
        <v>720</v>
      </c>
      <c r="C24" s="70">
        <v>41759</v>
      </c>
      <c r="D24" s="71">
        <v>130000</v>
      </c>
    </row>
    <row r="25" spans="1:4" ht="20.100000000000001" customHeight="1">
      <c r="A25" s="69" t="s">
        <v>731</v>
      </c>
      <c r="B25" s="69" t="s">
        <v>720</v>
      </c>
      <c r="C25" s="70">
        <v>41759</v>
      </c>
      <c r="D25" s="71">
        <v>-50000</v>
      </c>
    </row>
    <row r="26" spans="1:4" ht="20.100000000000001" customHeight="1">
      <c r="A26" s="69" t="s">
        <v>721</v>
      </c>
      <c r="B26" s="69" t="s">
        <v>720</v>
      </c>
      <c r="C26" s="70">
        <v>41759</v>
      </c>
      <c r="D26" s="71">
        <v>80000</v>
      </c>
    </row>
    <row r="27" spans="1:4" ht="20.100000000000001" customHeight="1">
      <c r="A27" s="69" t="s">
        <v>732</v>
      </c>
      <c r="B27" s="69" t="s">
        <v>716</v>
      </c>
      <c r="C27" s="70">
        <v>41759</v>
      </c>
      <c r="D27" s="71">
        <v>5000</v>
      </c>
    </row>
    <row r="28" spans="1:4" ht="20.100000000000001" customHeight="1">
      <c r="A28" s="69" t="s">
        <v>733</v>
      </c>
      <c r="B28" s="69" t="s">
        <v>716</v>
      </c>
      <c r="C28" s="70">
        <v>41759</v>
      </c>
      <c r="D28" s="71">
        <v>1000</v>
      </c>
    </row>
    <row r="29" spans="1:4" ht="20.100000000000001" customHeight="1">
      <c r="A29" s="69" t="s">
        <v>718</v>
      </c>
      <c r="B29" s="69" t="s">
        <v>716</v>
      </c>
      <c r="C29" s="70">
        <v>41759</v>
      </c>
      <c r="D29" s="71">
        <v>4000</v>
      </c>
    </row>
    <row r="30" spans="1:4" ht="20.100000000000001" customHeight="1">
      <c r="A30" s="69" t="s">
        <v>726</v>
      </c>
      <c r="B30" s="69" t="s">
        <v>720</v>
      </c>
      <c r="C30" s="70">
        <v>41820</v>
      </c>
      <c r="D30" s="71">
        <v>44000</v>
      </c>
    </row>
    <row r="31" spans="1:4" ht="20.100000000000001" customHeight="1">
      <c r="A31" s="69" t="s">
        <v>731</v>
      </c>
      <c r="B31" s="69" t="s">
        <v>720</v>
      </c>
      <c r="C31" s="70">
        <v>41820</v>
      </c>
      <c r="D31" s="71">
        <v>-44000</v>
      </c>
    </row>
  </sheetData>
  <mergeCells count="7">
    <mergeCell ref="A1:D1"/>
    <mergeCell ref="A4:D4"/>
    <mergeCell ref="A21:D21"/>
    <mergeCell ref="A22:D22"/>
    <mergeCell ref="A23:D23"/>
    <mergeCell ref="A2:D2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2"/>
  <sheetViews>
    <sheetView view="pageBreakPreview" zoomScaleSheetLayoutView="100" workbookViewId="0">
      <selection sqref="A1:BK1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42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261" t="s">
        <v>736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</row>
    <row r="2" spans="1:63" ht="28.5" customHeight="1">
      <c r="A2" s="269" t="s">
        <v>492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</row>
    <row r="3" spans="1:63" ht="15" customHeight="1">
      <c r="A3" s="264" t="s">
        <v>497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</row>
    <row r="4" spans="1:63" ht="15.95" customHeight="1">
      <c r="A4" s="263" t="s">
        <v>494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63" ht="15.95" customHeight="1">
      <c r="A5" s="247" t="s">
        <v>470</v>
      </c>
      <c r="B5" s="247"/>
      <c r="C5" s="248" t="s">
        <v>495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 t="s">
        <v>496</v>
      </c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</row>
    <row r="6" spans="1:63" ht="35.1" customHeight="1">
      <c r="A6" s="247"/>
      <c r="B6" s="247"/>
      <c r="C6" s="273" t="s">
        <v>26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8"/>
      <c r="S6" s="265" t="s">
        <v>243</v>
      </c>
      <c r="T6" s="266"/>
      <c r="U6" s="266"/>
      <c r="V6" s="266"/>
      <c r="W6" s="265" t="s">
        <v>465</v>
      </c>
      <c r="X6" s="266"/>
      <c r="Y6" s="266"/>
      <c r="Z6" s="266"/>
      <c r="AA6" s="265" t="s">
        <v>466</v>
      </c>
      <c r="AB6" s="266"/>
      <c r="AC6" s="266"/>
      <c r="AD6" s="266"/>
      <c r="AE6" s="265" t="s">
        <v>467</v>
      </c>
      <c r="AF6" s="266"/>
      <c r="AG6" s="266" t="s">
        <v>26</v>
      </c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36"/>
      <c r="AX6" s="265" t="s">
        <v>243</v>
      </c>
      <c r="AY6" s="266"/>
      <c r="AZ6" s="266"/>
      <c r="BA6" s="266"/>
      <c r="BB6" s="265" t="s">
        <v>465</v>
      </c>
      <c r="BC6" s="266"/>
      <c r="BD6" s="266"/>
      <c r="BE6" s="266"/>
      <c r="BF6" s="265" t="s">
        <v>466</v>
      </c>
      <c r="BG6" s="266"/>
      <c r="BH6" s="266"/>
      <c r="BI6" s="266"/>
      <c r="BJ6" s="265" t="s">
        <v>467</v>
      </c>
      <c r="BK6" s="266"/>
    </row>
    <row r="7" spans="1:63">
      <c r="A7" s="246" t="s">
        <v>178</v>
      </c>
      <c r="B7" s="246"/>
      <c r="C7" s="255" t="s">
        <v>179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9"/>
      <c r="S7" s="255" t="s">
        <v>180</v>
      </c>
      <c r="T7" s="255"/>
      <c r="U7" s="255"/>
      <c r="V7" s="255"/>
      <c r="W7" s="255" t="s">
        <v>177</v>
      </c>
      <c r="X7" s="255"/>
      <c r="Y7" s="255"/>
      <c r="Z7" s="255"/>
      <c r="AA7" s="255" t="s">
        <v>468</v>
      </c>
      <c r="AB7" s="255"/>
      <c r="AC7" s="255"/>
      <c r="AD7" s="255"/>
      <c r="AE7" s="255" t="s">
        <v>636</v>
      </c>
      <c r="AF7" s="255"/>
      <c r="AG7" s="255" t="s">
        <v>637</v>
      </c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37"/>
      <c r="AX7" s="262" t="s">
        <v>651</v>
      </c>
      <c r="AY7" s="262"/>
      <c r="AZ7" s="262"/>
      <c r="BA7" s="262"/>
      <c r="BB7" s="262" t="s">
        <v>652</v>
      </c>
      <c r="BC7" s="262"/>
      <c r="BD7" s="262"/>
      <c r="BE7" s="262"/>
      <c r="BF7" s="262" t="s">
        <v>653</v>
      </c>
      <c r="BG7" s="262"/>
      <c r="BH7" s="262"/>
      <c r="BI7" s="262"/>
      <c r="BJ7" s="262" t="s">
        <v>654</v>
      </c>
      <c r="BK7" s="262"/>
    </row>
    <row r="8" spans="1:63" ht="20.100000000000001" customHeight="1">
      <c r="A8" s="240" t="s">
        <v>0</v>
      </c>
      <c r="B8" s="241"/>
      <c r="C8" s="242" t="s">
        <v>501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30" t="s">
        <v>266</v>
      </c>
      <c r="S8" s="243">
        <f>VLOOKUP(R8,'01'!$AC$8:$BH$206,3,)</f>
        <v>172373</v>
      </c>
      <c r="T8" s="243"/>
      <c r="U8" s="243"/>
      <c r="V8" s="243"/>
      <c r="W8" s="243">
        <f>VLOOKUP(R8,'01'!$AC$8:$BH$206,7,)</f>
        <v>174067</v>
      </c>
      <c r="X8" s="243"/>
      <c r="Y8" s="243"/>
      <c r="Z8" s="243"/>
      <c r="AA8" s="243">
        <f>VLOOKUP(R8,'01'!$AC$8:$BH$206,27,)</f>
        <v>96172</v>
      </c>
      <c r="AB8" s="243"/>
      <c r="AC8" s="243"/>
      <c r="AD8" s="243"/>
      <c r="AE8" s="106">
        <f>IF(W8&lt;&gt;"",AA8/W8,"n.é.")</f>
        <v>0.55249989946399947</v>
      </c>
      <c r="AF8" s="107"/>
      <c r="AG8" s="242" t="s">
        <v>503</v>
      </c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30" t="s">
        <v>32</v>
      </c>
      <c r="AX8" s="267">
        <f>VLOOKUP(AW8,'01'!$AC$8:$BH$206,3,)</f>
        <v>105739.1</v>
      </c>
      <c r="AY8" s="267"/>
      <c r="AZ8" s="267"/>
      <c r="BA8" s="267"/>
      <c r="BB8" s="267">
        <f>VLOOKUP(AW8,'01'!$AC$8:$BH$206,7,)</f>
        <v>106576</v>
      </c>
      <c r="BC8" s="267"/>
      <c r="BD8" s="267"/>
      <c r="BE8" s="267"/>
      <c r="BF8" s="268">
        <f>VLOOKUP(AW8,'01'!$AC$8:$BH$206,27,)</f>
        <v>61568</v>
      </c>
      <c r="BG8" s="268"/>
      <c r="BH8" s="268"/>
      <c r="BI8" s="268"/>
      <c r="BJ8" s="106">
        <f>IF(BB8&lt;&gt;"",BF8/BB8,"n.é.")</f>
        <v>0.57769103738177452</v>
      </c>
      <c r="BK8" s="107"/>
    </row>
    <row r="9" spans="1:63" ht="20.100000000000001" customHeight="1">
      <c r="A9" s="240" t="s">
        <v>1</v>
      </c>
      <c r="B9" s="241"/>
      <c r="C9" s="242" t="s">
        <v>498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30" t="s">
        <v>303</v>
      </c>
      <c r="S9" s="243">
        <f>VLOOKUP(R9,'01'!$AC$8:$BH$206,3,)</f>
        <v>85135</v>
      </c>
      <c r="T9" s="243"/>
      <c r="U9" s="243"/>
      <c r="V9" s="243"/>
      <c r="W9" s="243">
        <f>VLOOKUP(R9,'01'!$AC$8:$BH$206,7,)</f>
        <v>85138</v>
      </c>
      <c r="X9" s="243"/>
      <c r="Y9" s="243"/>
      <c r="Z9" s="243"/>
      <c r="AA9" s="243">
        <f>VLOOKUP(R9,'01'!$AC$8:$BH$206,27,)</f>
        <v>45210</v>
      </c>
      <c r="AB9" s="243"/>
      <c r="AC9" s="243"/>
      <c r="AD9" s="243"/>
      <c r="AE9" s="244">
        <f t="shared" ref="AE9:AE15" si="0">IF(W9&lt;&gt;"",AA9/W9,"n.é.")</f>
        <v>0.53102022598604615</v>
      </c>
      <c r="AF9" s="245"/>
      <c r="AG9" s="242" t="s">
        <v>508</v>
      </c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30" t="s">
        <v>52</v>
      </c>
      <c r="AX9" s="267">
        <f>VLOOKUP(AW9,'01'!$AC$8:$BH$206,3,)</f>
        <v>28259</v>
      </c>
      <c r="AY9" s="267"/>
      <c r="AZ9" s="267"/>
      <c r="BA9" s="267"/>
      <c r="BB9" s="270">
        <f>VLOOKUP(AW9,'01'!$AC$8:$BH$206,7,)</f>
        <v>28259</v>
      </c>
      <c r="BC9" s="271"/>
      <c r="BD9" s="271"/>
      <c r="BE9" s="272"/>
      <c r="BF9" s="268">
        <f>VLOOKUP(AW9,'01'!$AC$8:$BH$206,27,)</f>
        <v>14331</v>
      </c>
      <c r="BG9" s="268"/>
      <c r="BH9" s="268"/>
      <c r="BI9" s="268"/>
      <c r="BJ9" s="244">
        <f t="shared" ref="BJ9:BJ15" si="1">IF(BB9&lt;&gt;"",BF9/BB9,"n.é.")</f>
        <v>0.50713047170812842</v>
      </c>
      <c r="BK9" s="245"/>
    </row>
    <row r="10" spans="1:63" ht="20.100000000000001" customHeight="1">
      <c r="A10" s="240" t="s">
        <v>2</v>
      </c>
      <c r="B10" s="241"/>
      <c r="C10" s="242" t="s">
        <v>499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30" t="s">
        <v>325</v>
      </c>
      <c r="S10" s="243">
        <f>VLOOKUP(R10,'01'!$AC$8:$BH$206,3,)</f>
        <v>29005</v>
      </c>
      <c r="T10" s="243"/>
      <c r="U10" s="243"/>
      <c r="V10" s="243"/>
      <c r="W10" s="243">
        <f>VLOOKUP(R10,'01'!$AC$8:$BH$206,7,)</f>
        <v>29689</v>
      </c>
      <c r="X10" s="243"/>
      <c r="Y10" s="243"/>
      <c r="Z10" s="243"/>
      <c r="AA10" s="243">
        <f>VLOOKUP(R10,'01'!$AC$8:$BH$206,27,)</f>
        <v>14568</v>
      </c>
      <c r="AB10" s="243"/>
      <c r="AC10" s="243"/>
      <c r="AD10" s="243"/>
      <c r="AE10" s="244">
        <f t="shared" si="0"/>
        <v>0.49068678635184748</v>
      </c>
      <c r="AF10" s="245"/>
      <c r="AG10" s="242" t="s">
        <v>504</v>
      </c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30" t="s">
        <v>57</v>
      </c>
      <c r="AX10" s="267">
        <f>VLOOKUP(AW10,'01'!$AC$8:$BH$206,3,)</f>
        <v>84797</v>
      </c>
      <c r="AY10" s="267"/>
      <c r="AZ10" s="267"/>
      <c r="BA10" s="267"/>
      <c r="BB10" s="270">
        <f>VLOOKUP(AW10,'01'!$AC$8:$BH$206,7,)</f>
        <v>87817</v>
      </c>
      <c r="BC10" s="271"/>
      <c r="BD10" s="271"/>
      <c r="BE10" s="272"/>
      <c r="BF10" s="268">
        <f>VLOOKUP(AW10,'01'!$AC$8:$BH$206,27,)</f>
        <v>42935</v>
      </c>
      <c r="BG10" s="268"/>
      <c r="BH10" s="268"/>
      <c r="BI10" s="268"/>
      <c r="BJ10" s="244">
        <f t="shared" si="1"/>
        <v>0.48891444708883247</v>
      </c>
      <c r="BK10" s="245"/>
    </row>
    <row r="11" spans="1:63" ht="20.100000000000001" customHeight="1">
      <c r="A11" s="240" t="s">
        <v>3</v>
      </c>
      <c r="B11" s="241"/>
      <c r="C11" s="242" t="s">
        <v>500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30" t="s">
        <v>343</v>
      </c>
      <c r="S11" s="243">
        <f>VLOOKUP(R11,'01'!$AC$8:$BH$206,3,)</f>
        <v>100</v>
      </c>
      <c r="T11" s="243"/>
      <c r="U11" s="243"/>
      <c r="V11" s="243"/>
      <c r="W11" s="243">
        <f>VLOOKUP(R11,'01'!$AC$8:$BH$206,7,)</f>
        <v>341</v>
      </c>
      <c r="X11" s="243"/>
      <c r="Y11" s="243"/>
      <c r="Z11" s="243"/>
      <c r="AA11" s="243">
        <f>VLOOKUP(R11,'01'!$AC$8:$BH$206,27,)</f>
        <v>369</v>
      </c>
      <c r="AB11" s="243"/>
      <c r="AC11" s="243"/>
      <c r="AD11" s="243"/>
      <c r="AE11" s="244">
        <f t="shared" si="0"/>
        <v>1.0821114369501466</v>
      </c>
      <c r="AF11" s="245"/>
      <c r="AG11" s="242" t="s">
        <v>505</v>
      </c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30" t="s">
        <v>58</v>
      </c>
      <c r="AX11" s="267">
        <f>VLOOKUP(AW11,'01'!$AC$8:$BH$206,3,)</f>
        <v>33160</v>
      </c>
      <c r="AY11" s="267"/>
      <c r="AZ11" s="267"/>
      <c r="BA11" s="267"/>
      <c r="BB11" s="270">
        <f>VLOOKUP(AW11,'01'!$AC$8:$BH$206,7,)</f>
        <v>33160</v>
      </c>
      <c r="BC11" s="271"/>
      <c r="BD11" s="271"/>
      <c r="BE11" s="272"/>
      <c r="BF11" s="268">
        <f>VLOOKUP(AW11,'01'!$AC$8:$BH$206,27,)</f>
        <v>12919</v>
      </c>
      <c r="BG11" s="268"/>
      <c r="BH11" s="268"/>
      <c r="BI11" s="268"/>
      <c r="BJ11" s="244">
        <f t="shared" si="1"/>
        <v>0.38959589867310013</v>
      </c>
      <c r="BK11" s="245"/>
    </row>
    <row r="12" spans="1:63" ht="20.100000000000001" customHeight="1">
      <c r="A12" s="240" t="s">
        <v>4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30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4"/>
      <c r="AF12" s="245"/>
      <c r="AG12" s="242" t="s">
        <v>506</v>
      </c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30" t="s">
        <v>59</v>
      </c>
      <c r="AX12" s="267">
        <f>VLOOKUP(AW12,'01'!$AC$8:$BH$206,3,)</f>
        <v>11000</v>
      </c>
      <c r="AY12" s="267"/>
      <c r="AZ12" s="267"/>
      <c r="BA12" s="267"/>
      <c r="BB12" s="270">
        <f>VLOOKUP(AW12,'01'!$AC$8:$BH$206,7,)</f>
        <v>14526</v>
      </c>
      <c r="BC12" s="271"/>
      <c r="BD12" s="271"/>
      <c r="BE12" s="272"/>
      <c r="BF12" s="268">
        <f>VLOOKUP(AW12,'01'!$AC$8:$BH$206,27,)</f>
        <v>4776</v>
      </c>
      <c r="BG12" s="268"/>
      <c r="BH12" s="268"/>
      <c r="BI12" s="268"/>
      <c r="BJ12" s="244">
        <f t="shared" si="1"/>
        <v>0.32878975629905</v>
      </c>
      <c r="BK12" s="245"/>
    </row>
    <row r="13" spans="1:63" ht="20.100000000000001" customHeight="1">
      <c r="A13" s="253" t="s">
        <v>5</v>
      </c>
      <c r="B13" s="254"/>
      <c r="C13" s="287" t="s">
        <v>617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31"/>
      <c r="S13" s="274">
        <f>SUM(S8:V12)</f>
        <v>286613</v>
      </c>
      <c r="T13" s="274"/>
      <c r="U13" s="274"/>
      <c r="V13" s="274"/>
      <c r="W13" s="274">
        <f>SUM(W8:Z12)</f>
        <v>289235</v>
      </c>
      <c r="X13" s="274"/>
      <c r="Y13" s="274"/>
      <c r="Z13" s="274"/>
      <c r="AA13" s="274">
        <f>SUM(AA8:AD12)</f>
        <v>156319</v>
      </c>
      <c r="AB13" s="274"/>
      <c r="AC13" s="274"/>
      <c r="AD13" s="274"/>
      <c r="AE13" s="275">
        <f t="shared" si="0"/>
        <v>0.54045672204262973</v>
      </c>
      <c r="AF13" s="276"/>
      <c r="AG13" s="287" t="s">
        <v>619</v>
      </c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38"/>
      <c r="AX13" s="286">
        <f>SUM(AX8:BA12)</f>
        <v>262955.09999999998</v>
      </c>
      <c r="AY13" s="286"/>
      <c r="AZ13" s="286"/>
      <c r="BA13" s="286"/>
      <c r="BB13" s="286">
        <f>SUM(BB8:BE12)</f>
        <v>270338</v>
      </c>
      <c r="BC13" s="286"/>
      <c r="BD13" s="286"/>
      <c r="BE13" s="286"/>
      <c r="BF13" s="286">
        <f>SUM(BF8:BI12)</f>
        <v>136529</v>
      </c>
      <c r="BG13" s="286"/>
      <c r="BH13" s="286"/>
      <c r="BI13" s="286"/>
      <c r="BJ13" s="275">
        <f t="shared" si="1"/>
        <v>0.50503073929673226</v>
      </c>
      <c r="BK13" s="276"/>
    </row>
    <row r="14" spans="1:63" ht="20.100000000000001" customHeight="1">
      <c r="A14" s="253" t="s">
        <v>6</v>
      </c>
      <c r="B14" s="254"/>
      <c r="C14" s="287" t="s">
        <v>502</v>
      </c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31" t="s">
        <v>395</v>
      </c>
      <c r="S14" s="288">
        <f>VLOOKUP(R14,'01'!$AC$8:$BH$206,3,)</f>
        <v>1500</v>
      </c>
      <c r="T14" s="289"/>
      <c r="U14" s="289"/>
      <c r="V14" s="290"/>
      <c r="W14" s="288">
        <f>VLOOKUP(R14,'01'!$AC$8:$BH$206,7,)</f>
        <v>1665</v>
      </c>
      <c r="X14" s="289"/>
      <c r="Y14" s="289"/>
      <c r="Z14" s="290"/>
      <c r="AA14" s="288">
        <f>VLOOKUP(R14,'01'!$AC$8:$BH$206,27,)</f>
        <v>4</v>
      </c>
      <c r="AB14" s="289"/>
      <c r="AC14" s="289"/>
      <c r="AD14" s="290"/>
      <c r="AE14" s="275">
        <f t="shared" si="0"/>
        <v>2.4024024024024023E-3</v>
      </c>
      <c r="AF14" s="276"/>
      <c r="AG14" s="287" t="s">
        <v>507</v>
      </c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38" t="s">
        <v>436</v>
      </c>
      <c r="AX14" s="291">
        <f>VLOOKUP(AW14,'01'!$AC$8:$BH$206,3,)</f>
        <v>0</v>
      </c>
      <c r="AY14" s="292"/>
      <c r="AZ14" s="292"/>
      <c r="BA14" s="293"/>
      <c r="BB14" s="291">
        <f>VLOOKUP(AW14,'01'!$AC$8:$BH$206,7,)</f>
        <v>0</v>
      </c>
      <c r="BC14" s="292"/>
      <c r="BD14" s="292"/>
      <c r="BE14" s="293"/>
      <c r="BF14" s="291">
        <f>VLOOKUP(AW14,'01'!$AC$8:$BH$206,11,)</f>
        <v>0</v>
      </c>
      <c r="BG14" s="292"/>
      <c r="BH14" s="292"/>
      <c r="BI14" s="293"/>
      <c r="BJ14" s="275" t="str">
        <f>IF(BB14&gt;0,BF14/BB14,"n.é.")</f>
        <v>n.é.</v>
      </c>
      <c r="BK14" s="276"/>
    </row>
    <row r="15" spans="1:63" s="3" customFormat="1" ht="20.100000000000001" customHeight="1">
      <c r="A15" s="251" t="s">
        <v>7</v>
      </c>
      <c r="B15" s="252"/>
      <c r="C15" s="281" t="s">
        <v>618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32"/>
      <c r="S15" s="282">
        <f>S13+S14</f>
        <v>288113</v>
      </c>
      <c r="T15" s="282"/>
      <c r="U15" s="282"/>
      <c r="V15" s="282"/>
      <c r="W15" s="282">
        <f>W13+W14</f>
        <v>290900</v>
      </c>
      <c r="X15" s="282"/>
      <c r="Y15" s="282"/>
      <c r="Z15" s="282"/>
      <c r="AA15" s="282">
        <f>AA13+AA14</f>
        <v>156323</v>
      </c>
      <c r="AB15" s="282"/>
      <c r="AC15" s="282"/>
      <c r="AD15" s="282"/>
      <c r="AE15" s="259">
        <f t="shared" si="0"/>
        <v>0.53737710553454798</v>
      </c>
      <c r="AF15" s="260"/>
      <c r="AG15" s="278" t="s">
        <v>620</v>
      </c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80"/>
      <c r="AW15" s="39"/>
      <c r="AX15" s="258">
        <f>AX13+AX14</f>
        <v>262955.09999999998</v>
      </c>
      <c r="AY15" s="258"/>
      <c r="AZ15" s="258"/>
      <c r="BA15" s="258"/>
      <c r="BB15" s="258">
        <f t="shared" ref="BB15" si="2">BB13+BB14</f>
        <v>270338</v>
      </c>
      <c r="BC15" s="258"/>
      <c r="BD15" s="258"/>
      <c r="BE15" s="258"/>
      <c r="BF15" s="258">
        <f t="shared" ref="BF15" si="3">BF13+BF14</f>
        <v>136529</v>
      </c>
      <c r="BG15" s="258"/>
      <c r="BH15" s="258"/>
      <c r="BI15" s="258"/>
      <c r="BJ15" s="259">
        <f t="shared" si="1"/>
        <v>0.50503073929673226</v>
      </c>
      <c r="BK15" s="260"/>
    </row>
    <row r="16" spans="1:63" ht="20.100000000000001" customHeight="1">
      <c r="A16" s="240" t="s">
        <v>8</v>
      </c>
      <c r="B16" s="241"/>
      <c r="C16" s="242" t="s">
        <v>509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33"/>
      <c r="S16" s="243" t="str">
        <f>IF(AX15-S15&gt;0,AX15-S15,"")</f>
        <v/>
      </c>
      <c r="T16" s="243"/>
      <c r="U16" s="243"/>
      <c r="V16" s="243"/>
      <c r="W16" s="243" t="str">
        <f t="shared" ref="W16" si="4">IF(BB15-W15&gt;0,BB15-W15,"")</f>
        <v/>
      </c>
      <c r="X16" s="243"/>
      <c r="Y16" s="243"/>
      <c r="Z16" s="243"/>
      <c r="AA16" s="243" t="str">
        <f t="shared" ref="AA16" si="5">IF(BF15-AA15&gt;0,BF15-AA15,"")</f>
        <v/>
      </c>
      <c r="AB16" s="243"/>
      <c r="AC16" s="243"/>
      <c r="AD16" s="243"/>
      <c r="AE16" s="277"/>
      <c r="AF16" s="277"/>
      <c r="AG16" s="283" t="s">
        <v>510</v>
      </c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5"/>
      <c r="AW16" s="40"/>
      <c r="AX16" s="243">
        <f>IF(S15-AX15&gt;0,S15-AX15,"")</f>
        <v>25157.900000000023</v>
      </c>
      <c r="AY16" s="243"/>
      <c r="AZ16" s="243"/>
      <c r="BA16" s="243"/>
      <c r="BB16" s="243">
        <f t="shared" ref="BB16" si="6">IF(W15-BB15&gt;0,W15-BB15,"")</f>
        <v>20562</v>
      </c>
      <c r="BC16" s="243"/>
      <c r="BD16" s="243"/>
      <c r="BE16" s="243"/>
      <c r="BF16" s="243">
        <f t="shared" ref="BF16" si="7">IF(AA15-BF15&gt;0,AA15-BF15,"")</f>
        <v>19794</v>
      </c>
      <c r="BG16" s="243"/>
      <c r="BH16" s="243"/>
      <c r="BI16" s="243"/>
      <c r="BJ16" s="268"/>
      <c r="BK16" s="268"/>
    </row>
    <row r="17" spans="1:63" ht="20.100000000000001" customHeight="1">
      <c r="A17" s="249"/>
      <c r="B17" s="24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34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7"/>
      <c r="AF17" s="257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34"/>
      <c r="AW17" s="41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</row>
    <row r="18" spans="1:63" ht="28.5" customHeight="1">
      <c r="A18" s="269" t="s">
        <v>492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</row>
    <row r="19" spans="1:63" ht="15" customHeight="1">
      <c r="A19" s="264" t="s">
        <v>511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</row>
    <row r="20" spans="1:63" ht="15.95" customHeight="1">
      <c r="A20" s="263" t="s">
        <v>494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</row>
    <row r="21" spans="1:63" ht="15.95" customHeight="1">
      <c r="A21" s="247" t="s">
        <v>470</v>
      </c>
      <c r="B21" s="247"/>
      <c r="C21" s="248" t="s">
        <v>495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 t="s">
        <v>496</v>
      </c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</row>
    <row r="22" spans="1:63" ht="35.1" customHeight="1">
      <c r="A22" s="247"/>
      <c r="B22" s="247"/>
      <c r="C22" s="273" t="s">
        <v>26</v>
      </c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8"/>
      <c r="S22" s="265" t="s">
        <v>243</v>
      </c>
      <c r="T22" s="266"/>
      <c r="U22" s="266"/>
      <c r="V22" s="266"/>
      <c r="W22" s="265" t="s">
        <v>465</v>
      </c>
      <c r="X22" s="266"/>
      <c r="Y22" s="266"/>
      <c r="Z22" s="266"/>
      <c r="AA22" s="265" t="s">
        <v>466</v>
      </c>
      <c r="AB22" s="266"/>
      <c r="AC22" s="266"/>
      <c r="AD22" s="266"/>
      <c r="AE22" s="265" t="s">
        <v>467</v>
      </c>
      <c r="AF22" s="266"/>
      <c r="AG22" s="266" t="s">
        <v>26</v>
      </c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36"/>
      <c r="AX22" s="265" t="s">
        <v>243</v>
      </c>
      <c r="AY22" s="266"/>
      <c r="AZ22" s="266"/>
      <c r="BA22" s="266"/>
      <c r="BB22" s="265" t="s">
        <v>465</v>
      </c>
      <c r="BC22" s="266"/>
      <c r="BD22" s="266"/>
      <c r="BE22" s="266"/>
      <c r="BF22" s="265" t="s">
        <v>466</v>
      </c>
      <c r="BG22" s="266"/>
      <c r="BH22" s="266"/>
      <c r="BI22" s="266"/>
      <c r="BJ22" s="265" t="s">
        <v>467</v>
      </c>
      <c r="BK22" s="266"/>
    </row>
    <row r="23" spans="1:63">
      <c r="A23" s="246" t="s">
        <v>178</v>
      </c>
      <c r="B23" s="246"/>
      <c r="C23" s="255" t="s">
        <v>179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48"/>
      <c r="S23" s="255" t="s">
        <v>180</v>
      </c>
      <c r="T23" s="255"/>
      <c r="U23" s="255"/>
      <c r="V23" s="255"/>
      <c r="W23" s="255" t="s">
        <v>177</v>
      </c>
      <c r="X23" s="255"/>
      <c r="Y23" s="255"/>
      <c r="Z23" s="255"/>
      <c r="AA23" s="255" t="s">
        <v>468</v>
      </c>
      <c r="AB23" s="255"/>
      <c r="AC23" s="255"/>
      <c r="AD23" s="255"/>
      <c r="AE23" s="255" t="s">
        <v>636</v>
      </c>
      <c r="AF23" s="255"/>
      <c r="AG23" s="255" t="s">
        <v>637</v>
      </c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37"/>
      <c r="AX23" s="262" t="s">
        <v>651</v>
      </c>
      <c r="AY23" s="262"/>
      <c r="AZ23" s="262"/>
      <c r="BA23" s="262"/>
      <c r="BB23" s="262" t="s">
        <v>652</v>
      </c>
      <c r="BC23" s="262"/>
      <c r="BD23" s="262"/>
      <c r="BE23" s="262"/>
      <c r="BF23" s="262" t="s">
        <v>653</v>
      </c>
      <c r="BG23" s="262"/>
      <c r="BH23" s="262"/>
      <c r="BI23" s="262"/>
      <c r="BJ23" s="262" t="s">
        <v>654</v>
      </c>
      <c r="BK23" s="262"/>
    </row>
    <row r="24" spans="1:63" ht="20.100000000000001" customHeight="1">
      <c r="A24" s="240" t="s">
        <v>0</v>
      </c>
      <c r="B24" s="241"/>
      <c r="C24" s="242" t="s">
        <v>512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30" t="s">
        <v>275</v>
      </c>
      <c r="S24" s="267">
        <f>VLOOKUP(R24,'01'!$AC$8:$BH$206,3,)</f>
        <v>36031</v>
      </c>
      <c r="T24" s="267"/>
      <c r="U24" s="267"/>
      <c r="V24" s="267"/>
      <c r="W24" s="243">
        <f>VLOOKUP(R24,'01'!$AC$8:$BH$206,7,)</f>
        <v>36031</v>
      </c>
      <c r="X24" s="243"/>
      <c r="Y24" s="243"/>
      <c r="Z24" s="243"/>
      <c r="AA24" s="243">
        <f>VLOOKUP(R24,'01'!$AC$8:$BH$206,27,)</f>
        <v>18</v>
      </c>
      <c r="AB24" s="243"/>
      <c r="AC24" s="243"/>
      <c r="AD24" s="243"/>
      <c r="AE24" s="106">
        <f>IF(W24&lt;&gt;"",AA24/W24,"n.é.")</f>
        <v>4.9956981488162968E-4</v>
      </c>
      <c r="AF24" s="107"/>
      <c r="AG24" s="242" t="s">
        <v>515</v>
      </c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43" t="s">
        <v>60</v>
      </c>
      <c r="AX24" s="243">
        <f>VLOOKUP(AW24,'01'!$AC$8:$BH$206,3,)</f>
        <v>39975</v>
      </c>
      <c r="AY24" s="243"/>
      <c r="AZ24" s="243"/>
      <c r="BA24" s="243"/>
      <c r="BB24" s="267">
        <f>VLOOKUP(AW24,'01'!$AC$8:$BH$206,7,)</f>
        <v>40379</v>
      </c>
      <c r="BC24" s="267"/>
      <c r="BD24" s="267"/>
      <c r="BE24" s="267"/>
      <c r="BF24" s="268">
        <f>VLOOKUP(AW24,'01'!$AC$8:$BH$206,27,)</f>
        <v>3476</v>
      </c>
      <c r="BG24" s="268"/>
      <c r="BH24" s="268"/>
      <c r="BI24" s="268"/>
      <c r="BJ24" s="106">
        <f>IF(BB24&lt;&gt;"",BF24/BB24,"n.é.")</f>
        <v>8.6084350776393675E-2</v>
      </c>
      <c r="BK24" s="107"/>
    </row>
    <row r="25" spans="1:63" ht="20.100000000000001" customHeight="1">
      <c r="A25" s="240" t="s">
        <v>1</v>
      </c>
      <c r="B25" s="241"/>
      <c r="C25" s="242" t="s">
        <v>513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30" t="s">
        <v>337</v>
      </c>
      <c r="S25" s="267">
        <f>VLOOKUP(R25,'01'!$AC$8:$BH$206,3,)</f>
        <v>0</v>
      </c>
      <c r="T25" s="267"/>
      <c r="U25" s="267"/>
      <c r="V25" s="267"/>
      <c r="W25" s="243">
        <f>VLOOKUP(R25,'01'!$AC$8:$BH$206,7,)</f>
        <v>5000</v>
      </c>
      <c r="X25" s="243"/>
      <c r="Y25" s="243"/>
      <c r="Z25" s="243"/>
      <c r="AA25" s="243">
        <f>VLOOKUP(R25,'01'!$AC$8:$BH$206,27,)</f>
        <v>5351</v>
      </c>
      <c r="AB25" s="243"/>
      <c r="AC25" s="243"/>
      <c r="AD25" s="243"/>
      <c r="AE25" s="106">
        <f>IF(W25&gt;0,AA25/W25,"n.é.")</f>
        <v>1.0702</v>
      </c>
      <c r="AF25" s="107"/>
      <c r="AG25" s="242" t="s">
        <v>516</v>
      </c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43" t="s">
        <v>61</v>
      </c>
      <c r="AX25" s="243">
        <f>VLOOKUP(AW25,'01'!$AC$8:$BH$206,3,)</f>
        <v>21264</v>
      </c>
      <c r="AY25" s="243"/>
      <c r="AZ25" s="243"/>
      <c r="BA25" s="243"/>
      <c r="BB25" s="267">
        <f>VLOOKUP(AW25,'01'!$AC$8:$BH$206,7,)</f>
        <v>21264</v>
      </c>
      <c r="BC25" s="267"/>
      <c r="BD25" s="267"/>
      <c r="BE25" s="267"/>
      <c r="BF25" s="268">
        <f>VLOOKUP(AW25,'01'!$AC$8:$BH$206,27,)</f>
        <v>3235</v>
      </c>
      <c r="BG25" s="268"/>
      <c r="BH25" s="268"/>
      <c r="BI25" s="268"/>
      <c r="BJ25" s="106">
        <f t="shared" ref="BJ25" si="8">IF(BB25&lt;&gt;"",BF25/BB25,"n.é.")</f>
        <v>0.15213506395786305</v>
      </c>
      <c r="BK25" s="107"/>
    </row>
    <row r="26" spans="1:63" ht="20.100000000000001" customHeight="1">
      <c r="A26" s="240" t="s">
        <v>2</v>
      </c>
      <c r="B26" s="241"/>
      <c r="C26" s="242" t="s">
        <v>514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30" t="s">
        <v>349</v>
      </c>
      <c r="S26" s="267">
        <f>VLOOKUP(R26,'01'!$AC$8:$BH$206,3,)</f>
        <v>50</v>
      </c>
      <c r="T26" s="267"/>
      <c r="U26" s="267"/>
      <c r="V26" s="267"/>
      <c r="W26" s="243">
        <f>VLOOKUP(R26,'01'!$AC$8:$BH$206,7,)</f>
        <v>50</v>
      </c>
      <c r="X26" s="243"/>
      <c r="Y26" s="243"/>
      <c r="Z26" s="243"/>
      <c r="AA26" s="243">
        <f>VLOOKUP(R26,'01'!$AC$8:$BH$206,27,)</f>
        <v>81</v>
      </c>
      <c r="AB26" s="243"/>
      <c r="AC26" s="243"/>
      <c r="AD26" s="243"/>
      <c r="AE26" s="106">
        <f>IF(W26&lt;&gt;"",AA26/W26,"n.é.")</f>
        <v>1.62</v>
      </c>
      <c r="AF26" s="107"/>
      <c r="AG26" s="242" t="s">
        <v>517</v>
      </c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43" t="s">
        <v>62</v>
      </c>
      <c r="AX26" s="243">
        <f>VLOOKUP(AW26,'01'!$AC$8:$BH$206,3,)</f>
        <v>0</v>
      </c>
      <c r="AY26" s="243"/>
      <c r="AZ26" s="243"/>
      <c r="BA26" s="243"/>
      <c r="BB26" s="267">
        <f>VLOOKUP(AW26,'01'!$AC$8:$BH$206,7,)</f>
        <v>0</v>
      </c>
      <c r="BC26" s="267"/>
      <c r="BD26" s="267"/>
      <c r="BE26" s="267"/>
      <c r="BF26" s="268">
        <f>VLOOKUP(AW26,'01'!$AC$8:$BH$206,27,)</f>
        <v>0</v>
      </c>
      <c r="BG26" s="268"/>
      <c r="BH26" s="268"/>
      <c r="BI26" s="268"/>
      <c r="BJ26" s="106" t="str">
        <f>IF(BB26&gt;0,BF26/BB26,"n.é.")</f>
        <v>n.é.</v>
      </c>
      <c r="BK26" s="107"/>
    </row>
    <row r="27" spans="1:63" ht="20.100000000000001" customHeight="1">
      <c r="A27" s="240" t="s">
        <v>3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33"/>
      <c r="S27" s="267"/>
      <c r="T27" s="267"/>
      <c r="U27" s="267"/>
      <c r="V27" s="267"/>
      <c r="W27" s="267"/>
      <c r="X27" s="267"/>
      <c r="Y27" s="267"/>
      <c r="Z27" s="267"/>
      <c r="AA27" s="296"/>
      <c r="AB27" s="297"/>
      <c r="AC27" s="297"/>
      <c r="AD27" s="298"/>
      <c r="AE27" s="299"/>
      <c r="AF27" s="299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43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</row>
    <row r="28" spans="1:63" ht="20.100000000000001" customHeight="1">
      <c r="A28" s="240" t="s">
        <v>4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33"/>
      <c r="S28" s="267"/>
      <c r="T28" s="267"/>
      <c r="U28" s="267"/>
      <c r="V28" s="267"/>
      <c r="W28" s="267"/>
      <c r="X28" s="267"/>
      <c r="Y28" s="267"/>
      <c r="Z28" s="267"/>
      <c r="AA28" s="296"/>
      <c r="AB28" s="297"/>
      <c r="AC28" s="297"/>
      <c r="AD28" s="298"/>
      <c r="AE28" s="299"/>
      <c r="AF28" s="299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43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</row>
    <row r="29" spans="1:63" ht="20.100000000000001" customHeight="1">
      <c r="A29" s="253" t="s">
        <v>5</v>
      </c>
      <c r="B29" s="254"/>
      <c r="C29" s="287" t="s">
        <v>617</v>
      </c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35"/>
      <c r="S29" s="300">
        <f>SUM(S24:V28)</f>
        <v>36081</v>
      </c>
      <c r="T29" s="300"/>
      <c r="U29" s="300"/>
      <c r="V29" s="300"/>
      <c r="W29" s="300">
        <f t="shared" ref="W29" si="9">SUM(W24:Z28)</f>
        <v>41081</v>
      </c>
      <c r="X29" s="300"/>
      <c r="Y29" s="300"/>
      <c r="Z29" s="300"/>
      <c r="AA29" s="300">
        <f t="shared" ref="AA29" si="10">SUM(AA24:AD28)</f>
        <v>5450</v>
      </c>
      <c r="AB29" s="300"/>
      <c r="AC29" s="300"/>
      <c r="AD29" s="300"/>
      <c r="AE29" s="275">
        <f>IF(W29&lt;&gt;"",AA29/W29,"n.é.")</f>
        <v>0.13266473552250432</v>
      </c>
      <c r="AF29" s="276"/>
      <c r="AG29" s="287" t="s">
        <v>619</v>
      </c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44"/>
      <c r="AX29" s="304">
        <f>SUM(AX24:BA28)</f>
        <v>61239</v>
      </c>
      <c r="AY29" s="304"/>
      <c r="AZ29" s="304"/>
      <c r="BA29" s="304"/>
      <c r="BB29" s="304">
        <f t="shared" ref="BB29" si="11">SUM(BB24:BE28)</f>
        <v>61643</v>
      </c>
      <c r="BC29" s="304"/>
      <c r="BD29" s="304"/>
      <c r="BE29" s="304"/>
      <c r="BF29" s="304">
        <f t="shared" ref="BF29" si="12">SUM(BF24:BI28)</f>
        <v>6711</v>
      </c>
      <c r="BG29" s="304"/>
      <c r="BH29" s="304"/>
      <c r="BI29" s="304"/>
      <c r="BJ29" s="275">
        <f t="shared" ref="BJ29" si="13">IF(BB29&lt;&gt;"",BF29/BB29,"n.é.")</f>
        <v>0.1088688091105235</v>
      </c>
      <c r="BK29" s="276"/>
    </row>
    <row r="30" spans="1:63" ht="20.100000000000001" customHeight="1">
      <c r="A30" s="253" t="s">
        <v>6</v>
      </c>
      <c r="B30" s="254"/>
      <c r="C30" s="287" t="s">
        <v>502</v>
      </c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35"/>
      <c r="S30" s="300">
        <v>0</v>
      </c>
      <c r="T30" s="300"/>
      <c r="U30" s="300"/>
      <c r="V30" s="300"/>
      <c r="W30" s="300">
        <v>0</v>
      </c>
      <c r="X30" s="300"/>
      <c r="Y30" s="300"/>
      <c r="Z30" s="300"/>
      <c r="AA30" s="301">
        <v>0</v>
      </c>
      <c r="AB30" s="302"/>
      <c r="AC30" s="302"/>
      <c r="AD30" s="303"/>
      <c r="AE30" s="275" t="str">
        <f>IF(W30&gt;0,AA30/W30,"n.é.")</f>
        <v>n.é.</v>
      </c>
      <c r="AF30" s="276"/>
      <c r="AG30" s="287" t="s">
        <v>507</v>
      </c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44"/>
      <c r="AX30" s="304">
        <v>0</v>
      </c>
      <c r="AY30" s="304"/>
      <c r="AZ30" s="304"/>
      <c r="BA30" s="304"/>
      <c r="BB30" s="304">
        <v>0</v>
      </c>
      <c r="BC30" s="304"/>
      <c r="BD30" s="304"/>
      <c r="BE30" s="304"/>
      <c r="BF30" s="304">
        <v>0</v>
      </c>
      <c r="BG30" s="304"/>
      <c r="BH30" s="304"/>
      <c r="BI30" s="304"/>
      <c r="BJ30" s="275" t="str">
        <f>IF(BB30&gt;0,BF30/BB30,"n.é.")</f>
        <v>n.é.</v>
      </c>
      <c r="BK30" s="276"/>
    </row>
    <row r="31" spans="1:63" s="3" customFormat="1" ht="20.100000000000001" customHeight="1">
      <c r="A31" s="251" t="s">
        <v>7</v>
      </c>
      <c r="B31" s="252"/>
      <c r="C31" s="281" t="s">
        <v>618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32"/>
      <c r="S31" s="305">
        <f>S29+S30</f>
        <v>36081</v>
      </c>
      <c r="T31" s="305"/>
      <c r="U31" s="305"/>
      <c r="V31" s="305"/>
      <c r="W31" s="305">
        <f t="shared" ref="W31" si="14">W29+W30</f>
        <v>41081</v>
      </c>
      <c r="X31" s="305"/>
      <c r="Y31" s="305"/>
      <c r="Z31" s="305"/>
      <c r="AA31" s="305">
        <f t="shared" ref="AA31" si="15">AA29+AA30</f>
        <v>5450</v>
      </c>
      <c r="AB31" s="305"/>
      <c r="AC31" s="305"/>
      <c r="AD31" s="305"/>
      <c r="AE31" s="259">
        <f t="shared" ref="AE31" si="16">IF(W31&lt;&gt;"",AA31/W31,"n.é.")</f>
        <v>0.13266473552250432</v>
      </c>
      <c r="AF31" s="260"/>
      <c r="AG31" s="278" t="s">
        <v>620</v>
      </c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80"/>
      <c r="AW31" s="45"/>
      <c r="AX31" s="306">
        <f>AX29+AX30</f>
        <v>61239</v>
      </c>
      <c r="AY31" s="306"/>
      <c r="AZ31" s="306"/>
      <c r="BA31" s="306"/>
      <c r="BB31" s="306">
        <f t="shared" ref="BB31" si="17">BB29+BB30</f>
        <v>61643</v>
      </c>
      <c r="BC31" s="306"/>
      <c r="BD31" s="306"/>
      <c r="BE31" s="306"/>
      <c r="BF31" s="306">
        <f t="shared" ref="BF31" si="18">BF29+BF30</f>
        <v>6711</v>
      </c>
      <c r="BG31" s="306"/>
      <c r="BH31" s="306"/>
      <c r="BI31" s="306"/>
      <c r="BJ31" s="259">
        <f t="shared" ref="BJ31" si="19">IF(BB31&lt;&gt;"",BF31/BB31,"n.é.")</f>
        <v>0.1088688091105235</v>
      </c>
      <c r="BK31" s="260"/>
    </row>
    <row r="32" spans="1:63" ht="20.100000000000001" customHeight="1">
      <c r="A32" s="240" t="s">
        <v>8</v>
      </c>
      <c r="B32" s="241"/>
      <c r="C32" s="242" t="s">
        <v>509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33"/>
      <c r="S32" s="243">
        <f>IF(AX31-S31&gt;0,AX31-S31,"")</f>
        <v>25158</v>
      </c>
      <c r="T32" s="243"/>
      <c r="U32" s="243"/>
      <c r="V32" s="243"/>
      <c r="W32" s="243">
        <f t="shared" ref="W32" si="20">IF(BB31-W31&gt;0,BB31-W31,"")</f>
        <v>20562</v>
      </c>
      <c r="X32" s="243"/>
      <c r="Y32" s="243"/>
      <c r="Z32" s="243"/>
      <c r="AA32" s="243">
        <f t="shared" ref="AA32" si="21">IF(BF31-AA31&gt;0,BF31-AA31,"")</f>
        <v>1261</v>
      </c>
      <c r="AB32" s="243"/>
      <c r="AC32" s="243"/>
      <c r="AD32" s="243"/>
      <c r="AE32" s="299"/>
      <c r="AF32" s="299"/>
      <c r="AG32" s="283" t="s">
        <v>510</v>
      </c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5"/>
      <c r="AW32" s="46"/>
      <c r="AX32" s="243" t="str">
        <f>IF(S31-AX31&gt;0,S31-AX31,"")</f>
        <v/>
      </c>
      <c r="AY32" s="243"/>
      <c r="AZ32" s="243"/>
      <c r="BA32" s="243"/>
      <c r="BB32" s="243" t="str">
        <f t="shared" ref="BB32" si="22">IF(W31-BB31&gt;0,W31-BB31,"")</f>
        <v/>
      </c>
      <c r="BC32" s="243"/>
      <c r="BD32" s="243"/>
      <c r="BE32" s="243"/>
      <c r="BF32" s="243" t="str">
        <f t="shared" ref="BF32" si="23">IF(AA31-BF31&gt;0,AA31-BF31,"")</f>
        <v/>
      </c>
      <c r="BG32" s="243"/>
      <c r="BH32" s="243"/>
      <c r="BI32" s="243"/>
      <c r="BJ32" s="295"/>
      <c r="BK32" s="295"/>
    </row>
  </sheetData>
  <mergeCells count="264"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37"/>
  <sheetViews>
    <sheetView view="pageBreakPreview" zoomScaleSheetLayoutView="100" workbookViewId="0">
      <selection sqref="A1:AX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16384" width="9.140625" style="1"/>
  </cols>
  <sheetData>
    <row r="1" spans="1:50" ht="28.5" customHeight="1">
      <c r="A1" s="76" t="s">
        <v>737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</row>
    <row r="2" spans="1:50" ht="28.5" customHeight="1">
      <c r="A2" s="212" t="s">
        <v>492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4"/>
    </row>
    <row r="3" spans="1:50" ht="15" customHeight="1">
      <c r="A3" s="77" t="s">
        <v>638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9"/>
    </row>
    <row r="4" spans="1:50" ht="15.95" customHeight="1">
      <c r="A4" s="80" t="s">
        <v>494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</row>
    <row r="5" spans="1:50" ht="15.95" customHeight="1">
      <c r="A5" s="84" t="s">
        <v>470</v>
      </c>
      <c r="B5" s="84"/>
      <c r="C5" s="85" t="s">
        <v>26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 t="s">
        <v>471</v>
      </c>
      <c r="AD5" s="86"/>
      <c r="AE5" s="87" t="s">
        <v>708</v>
      </c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</row>
    <row r="6" spans="1:50" ht="39.75" customHeigh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6"/>
      <c r="AE6" s="82" t="s">
        <v>635</v>
      </c>
      <c r="AF6" s="83"/>
      <c r="AG6" s="83"/>
      <c r="AH6" s="83"/>
      <c r="AI6" s="83"/>
      <c r="AJ6" s="82" t="s">
        <v>634</v>
      </c>
      <c r="AK6" s="83"/>
      <c r="AL6" s="83"/>
      <c r="AM6" s="83"/>
      <c r="AN6" s="83"/>
      <c r="AO6" s="82" t="s">
        <v>639</v>
      </c>
      <c r="AP6" s="83"/>
      <c r="AQ6" s="83"/>
      <c r="AR6" s="83"/>
      <c r="AS6" s="83"/>
      <c r="AT6" s="82" t="s">
        <v>640</v>
      </c>
      <c r="AU6" s="83"/>
      <c r="AV6" s="83"/>
      <c r="AW6" s="83"/>
      <c r="AX6" s="83"/>
    </row>
    <row r="7" spans="1:50">
      <c r="A7" s="108" t="s">
        <v>178</v>
      </c>
      <c r="B7" s="109"/>
      <c r="C7" s="101" t="s">
        <v>179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01" t="s">
        <v>180</v>
      </c>
      <c r="AD7" s="110"/>
      <c r="AE7" s="101" t="s">
        <v>177</v>
      </c>
      <c r="AF7" s="110"/>
      <c r="AG7" s="110"/>
      <c r="AH7" s="110"/>
      <c r="AI7" s="102"/>
      <c r="AJ7" s="101" t="s">
        <v>468</v>
      </c>
      <c r="AK7" s="110"/>
      <c r="AL7" s="110"/>
      <c r="AM7" s="110"/>
      <c r="AN7" s="102"/>
      <c r="AO7" s="101" t="s">
        <v>636</v>
      </c>
      <c r="AP7" s="110"/>
      <c r="AQ7" s="110"/>
      <c r="AR7" s="110"/>
      <c r="AS7" s="102"/>
      <c r="AT7" s="101" t="s">
        <v>637</v>
      </c>
      <c r="AU7" s="110"/>
      <c r="AV7" s="110"/>
      <c r="AW7" s="110"/>
      <c r="AX7" s="102"/>
    </row>
    <row r="8" spans="1:50" ht="20.100000000000001" customHeight="1">
      <c r="A8" s="307" t="s">
        <v>0</v>
      </c>
      <c r="B8" s="308"/>
      <c r="C8" s="93" t="s">
        <v>641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5"/>
      <c r="AC8" s="96" t="s">
        <v>266</v>
      </c>
      <c r="AD8" s="97"/>
      <c r="AE8" s="309">
        <f>SUM(AJ8:AX8)</f>
        <v>174067</v>
      </c>
      <c r="AF8" s="310"/>
      <c r="AG8" s="310"/>
      <c r="AH8" s="310"/>
      <c r="AI8" s="311"/>
      <c r="AJ8" s="309">
        <f>VLOOKUP(AC8,'04'!$AC$8:$BH$251,7,FALSE)</f>
        <v>172373</v>
      </c>
      <c r="AK8" s="310"/>
      <c r="AL8" s="310"/>
      <c r="AM8" s="310"/>
      <c r="AN8" s="311"/>
      <c r="AO8" s="309">
        <f>VLOOKUP(AC8,'05'!$AC$8:$BP$249,15,FALSE)</f>
        <v>1694</v>
      </c>
      <c r="AP8" s="310"/>
      <c r="AQ8" s="310"/>
      <c r="AR8" s="310"/>
      <c r="AS8" s="311"/>
      <c r="AT8" s="309">
        <f>VLOOKUP(AC8,'06'!$AC$8:$BH$249,7,FALSE)</f>
        <v>0</v>
      </c>
      <c r="AU8" s="310"/>
      <c r="AV8" s="310"/>
      <c r="AW8" s="310"/>
      <c r="AX8" s="311"/>
    </row>
    <row r="9" spans="1:50" ht="20.100000000000001" customHeight="1">
      <c r="A9" s="307" t="s">
        <v>1</v>
      </c>
      <c r="B9" s="308"/>
      <c r="C9" s="93" t="s">
        <v>642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5"/>
      <c r="AC9" s="96" t="s">
        <v>275</v>
      </c>
      <c r="AD9" s="97"/>
      <c r="AE9" s="309">
        <f t="shared" ref="AE9:AE29" si="0">SUM(AJ9:AX9)</f>
        <v>36031</v>
      </c>
      <c r="AF9" s="310"/>
      <c r="AG9" s="310"/>
      <c r="AH9" s="310"/>
      <c r="AI9" s="311"/>
      <c r="AJ9" s="309">
        <f>VLOOKUP(AC9,'04'!$AC$8:$BH$251,7,FALSE)</f>
        <v>36031</v>
      </c>
      <c r="AK9" s="310"/>
      <c r="AL9" s="310"/>
      <c r="AM9" s="310"/>
      <c r="AN9" s="311"/>
      <c r="AO9" s="309">
        <f>VLOOKUP(AC9,'05'!$AC$8:$BP$249,15,FALSE)</f>
        <v>0</v>
      </c>
      <c r="AP9" s="310"/>
      <c r="AQ9" s="310"/>
      <c r="AR9" s="310"/>
      <c r="AS9" s="311"/>
      <c r="AT9" s="309">
        <f>VLOOKUP(AC9,'06'!$AC$8:$BH$249,7,FALSE)</f>
        <v>0</v>
      </c>
      <c r="AU9" s="310"/>
      <c r="AV9" s="310"/>
      <c r="AW9" s="310"/>
      <c r="AX9" s="311"/>
    </row>
    <row r="10" spans="1:50" ht="20.100000000000001" customHeight="1">
      <c r="A10" s="307" t="s">
        <v>2</v>
      </c>
      <c r="B10" s="308"/>
      <c r="C10" s="93" t="s">
        <v>498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5"/>
      <c r="AC10" s="96" t="s">
        <v>303</v>
      </c>
      <c r="AD10" s="97"/>
      <c r="AE10" s="309">
        <f t="shared" si="0"/>
        <v>85138</v>
      </c>
      <c r="AF10" s="310"/>
      <c r="AG10" s="310"/>
      <c r="AH10" s="310"/>
      <c r="AI10" s="311"/>
      <c r="AJ10" s="309">
        <f>VLOOKUP(AC10,'04'!$AC$8:$BH$251,7,FALSE)</f>
        <v>85135</v>
      </c>
      <c r="AK10" s="310"/>
      <c r="AL10" s="310"/>
      <c r="AM10" s="310"/>
      <c r="AN10" s="311"/>
      <c r="AO10" s="309">
        <f>VLOOKUP(AC10,'05'!$AC$8:$BP$249,15,FALSE)</f>
        <v>3</v>
      </c>
      <c r="AP10" s="310"/>
      <c r="AQ10" s="310"/>
      <c r="AR10" s="310"/>
      <c r="AS10" s="311"/>
      <c r="AT10" s="309">
        <f>VLOOKUP(AC10,'06'!$AC$8:$BH$249,7,FALSE)</f>
        <v>0</v>
      </c>
      <c r="AU10" s="310"/>
      <c r="AV10" s="310"/>
      <c r="AW10" s="310"/>
      <c r="AX10" s="311"/>
    </row>
    <row r="11" spans="1:50" ht="20.100000000000001" customHeight="1">
      <c r="A11" s="307" t="s">
        <v>3</v>
      </c>
      <c r="B11" s="308"/>
      <c r="C11" s="123" t="s">
        <v>499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96" t="s">
        <v>325</v>
      </c>
      <c r="AD11" s="97"/>
      <c r="AE11" s="309">
        <f t="shared" si="0"/>
        <v>29689</v>
      </c>
      <c r="AF11" s="310"/>
      <c r="AG11" s="310"/>
      <c r="AH11" s="310"/>
      <c r="AI11" s="311"/>
      <c r="AJ11" s="309">
        <f>VLOOKUP(AC11,'04'!$AC$8:$BH$251,7,FALSE)</f>
        <v>28591</v>
      </c>
      <c r="AK11" s="310"/>
      <c r="AL11" s="310"/>
      <c r="AM11" s="310"/>
      <c r="AN11" s="311"/>
      <c r="AO11" s="309">
        <f>VLOOKUP(AC11,'05'!$AC$8:$BP$249,15,FALSE)</f>
        <v>358</v>
      </c>
      <c r="AP11" s="310"/>
      <c r="AQ11" s="310"/>
      <c r="AR11" s="310"/>
      <c r="AS11" s="311"/>
      <c r="AT11" s="309">
        <f>VLOOKUP(AC11,'06'!$AC$8:$BH$249,7,FALSE)</f>
        <v>740</v>
      </c>
      <c r="AU11" s="310"/>
      <c r="AV11" s="310"/>
      <c r="AW11" s="310"/>
      <c r="AX11" s="311"/>
    </row>
    <row r="12" spans="1:50" ht="20.100000000000001" customHeight="1">
      <c r="A12" s="307" t="s">
        <v>4</v>
      </c>
      <c r="B12" s="308"/>
      <c r="C12" s="93" t="s">
        <v>513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5"/>
      <c r="AC12" s="96" t="s">
        <v>337</v>
      </c>
      <c r="AD12" s="97"/>
      <c r="AE12" s="309">
        <f t="shared" si="0"/>
        <v>5000</v>
      </c>
      <c r="AF12" s="310"/>
      <c r="AG12" s="310"/>
      <c r="AH12" s="310"/>
      <c r="AI12" s="311"/>
      <c r="AJ12" s="309">
        <f>VLOOKUP(AC12,'04'!$AC$8:$BH$251,7,FALSE)</f>
        <v>5000</v>
      </c>
      <c r="AK12" s="310"/>
      <c r="AL12" s="310"/>
      <c r="AM12" s="310"/>
      <c r="AN12" s="311"/>
      <c r="AO12" s="309">
        <f>VLOOKUP(AC12,'05'!$AC$8:$BP$249,15,FALSE)</f>
        <v>0</v>
      </c>
      <c r="AP12" s="310"/>
      <c r="AQ12" s="310"/>
      <c r="AR12" s="310"/>
      <c r="AS12" s="311"/>
      <c r="AT12" s="309">
        <f>VLOOKUP(AC12,'06'!$AC$8:$BH$249,7,FALSE)</f>
        <v>0</v>
      </c>
      <c r="AU12" s="310"/>
      <c r="AV12" s="310"/>
      <c r="AW12" s="310"/>
      <c r="AX12" s="311"/>
    </row>
    <row r="13" spans="1:50" ht="20.100000000000001" customHeight="1">
      <c r="A13" s="307" t="s">
        <v>5</v>
      </c>
      <c r="B13" s="308"/>
      <c r="C13" s="93" t="s">
        <v>500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96" t="s">
        <v>343</v>
      </c>
      <c r="AD13" s="97"/>
      <c r="AE13" s="309">
        <f t="shared" si="0"/>
        <v>341</v>
      </c>
      <c r="AF13" s="310"/>
      <c r="AG13" s="310"/>
      <c r="AH13" s="310"/>
      <c r="AI13" s="311"/>
      <c r="AJ13" s="309">
        <f>VLOOKUP(AC13,'04'!$AC$8:$BH$251,7,FALSE)</f>
        <v>341</v>
      </c>
      <c r="AK13" s="310"/>
      <c r="AL13" s="310"/>
      <c r="AM13" s="310"/>
      <c r="AN13" s="311"/>
      <c r="AO13" s="309">
        <f>VLOOKUP(AC13,'05'!$AC$8:$BP$249,15,FALSE)</f>
        <v>0</v>
      </c>
      <c r="AP13" s="310"/>
      <c r="AQ13" s="310"/>
      <c r="AR13" s="310"/>
      <c r="AS13" s="311"/>
      <c r="AT13" s="309">
        <f>VLOOKUP(AC13,'06'!$AC$8:$BH$249,7,FALSE)</f>
        <v>0</v>
      </c>
      <c r="AU13" s="310"/>
      <c r="AV13" s="310"/>
      <c r="AW13" s="310"/>
      <c r="AX13" s="311"/>
    </row>
    <row r="14" spans="1:50" ht="20.100000000000001" customHeight="1">
      <c r="A14" s="307" t="s">
        <v>6</v>
      </c>
      <c r="B14" s="308"/>
      <c r="C14" s="93" t="s">
        <v>514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  <c r="AC14" s="96" t="s">
        <v>349</v>
      </c>
      <c r="AD14" s="97"/>
      <c r="AE14" s="309">
        <f t="shared" si="0"/>
        <v>50</v>
      </c>
      <c r="AF14" s="310"/>
      <c r="AG14" s="310"/>
      <c r="AH14" s="310"/>
      <c r="AI14" s="311"/>
      <c r="AJ14" s="309">
        <f>VLOOKUP(AC14,'04'!$AC$8:$BH$251,7,FALSE)</f>
        <v>50</v>
      </c>
      <c r="AK14" s="310"/>
      <c r="AL14" s="310"/>
      <c r="AM14" s="310"/>
      <c r="AN14" s="311"/>
      <c r="AO14" s="309">
        <f>VLOOKUP(AC14,'05'!$AC$8:$BP$249,15,FALSE)</f>
        <v>0</v>
      </c>
      <c r="AP14" s="310"/>
      <c r="AQ14" s="310"/>
      <c r="AR14" s="310"/>
      <c r="AS14" s="311"/>
      <c r="AT14" s="309">
        <f>VLOOKUP(AC14,'06'!$AC$8:$BH$249,7,FALSE)</f>
        <v>0</v>
      </c>
      <c r="AU14" s="310"/>
      <c r="AV14" s="310"/>
      <c r="AW14" s="310"/>
      <c r="AX14" s="311"/>
    </row>
    <row r="15" spans="1:50" s="26" customFormat="1" ht="20.100000000000001" customHeight="1">
      <c r="A15" s="321" t="s">
        <v>7</v>
      </c>
      <c r="B15" s="322"/>
      <c r="C15" s="131" t="s">
        <v>643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3"/>
      <c r="AC15" s="134" t="s">
        <v>351</v>
      </c>
      <c r="AD15" s="135"/>
      <c r="AE15" s="315">
        <f t="shared" si="0"/>
        <v>330316</v>
      </c>
      <c r="AF15" s="316"/>
      <c r="AG15" s="316"/>
      <c r="AH15" s="316"/>
      <c r="AI15" s="317"/>
      <c r="AJ15" s="315">
        <f>VLOOKUP(AC15,'04'!$AC$8:$BH$251,7,FALSE)</f>
        <v>327521</v>
      </c>
      <c r="AK15" s="316"/>
      <c r="AL15" s="316"/>
      <c r="AM15" s="316"/>
      <c r="AN15" s="317"/>
      <c r="AO15" s="315">
        <f>VLOOKUP(AC15,'05'!$AC$8:$BP$249,15,FALSE)</f>
        <v>2055</v>
      </c>
      <c r="AP15" s="316"/>
      <c r="AQ15" s="316"/>
      <c r="AR15" s="316"/>
      <c r="AS15" s="317"/>
      <c r="AT15" s="315">
        <f>VLOOKUP(AC15,'06'!$AC$8:$BH$249,7,FALSE)</f>
        <v>740</v>
      </c>
      <c r="AU15" s="316"/>
      <c r="AV15" s="316"/>
      <c r="AW15" s="316"/>
      <c r="AX15" s="317"/>
    </row>
    <row r="16" spans="1:50" ht="20.100000000000001" customHeight="1">
      <c r="A16" s="307" t="s">
        <v>8</v>
      </c>
      <c r="B16" s="308"/>
      <c r="C16" s="143" t="s">
        <v>502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5"/>
      <c r="AC16" s="146" t="s">
        <v>395</v>
      </c>
      <c r="AD16" s="147"/>
      <c r="AE16" s="309">
        <f t="shared" si="0"/>
        <v>1665</v>
      </c>
      <c r="AF16" s="310"/>
      <c r="AG16" s="310"/>
      <c r="AH16" s="310"/>
      <c r="AI16" s="311"/>
      <c r="AJ16" s="309">
        <f>VLOOKUP(AC16,'04'!$AC$8:$BH$251,7,FALSE)</f>
        <v>1661</v>
      </c>
      <c r="AK16" s="310"/>
      <c r="AL16" s="310"/>
      <c r="AM16" s="310"/>
      <c r="AN16" s="311"/>
      <c r="AO16" s="309">
        <f>VLOOKUP(AC16,'05'!$AC$8:$BP$249,15,FALSE)-AO18</f>
        <v>0</v>
      </c>
      <c r="AP16" s="310"/>
      <c r="AQ16" s="310"/>
      <c r="AR16" s="310"/>
      <c r="AS16" s="311"/>
      <c r="AT16" s="309">
        <f>VLOOKUP(AC16,'06'!$AC$8:$BH$249,7,FALSE)-AT18</f>
        <v>4</v>
      </c>
      <c r="AU16" s="310"/>
      <c r="AV16" s="310"/>
      <c r="AW16" s="310"/>
      <c r="AX16" s="311"/>
    </row>
    <row r="17" spans="1:55" s="27" customFormat="1" ht="20.100000000000001" customHeight="1">
      <c r="A17" s="323" t="s">
        <v>9</v>
      </c>
      <c r="B17" s="324"/>
      <c r="C17" s="23" t="s">
        <v>644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8"/>
      <c r="AD17" s="9"/>
      <c r="AE17" s="325">
        <f t="shared" si="0"/>
        <v>331981</v>
      </c>
      <c r="AF17" s="326"/>
      <c r="AG17" s="326"/>
      <c r="AH17" s="326"/>
      <c r="AI17" s="327"/>
      <c r="AJ17" s="318">
        <f>SUM(AJ15:AN16)</f>
        <v>329182</v>
      </c>
      <c r="AK17" s="319"/>
      <c r="AL17" s="319"/>
      <c r="AM17" s="319"/>
      <c r="AN17" s="320"/>
      <c r="AO17" s="318">
        <f t="shared" ref="AO17" si="1">SUM(AO15:AS16)</f>
        <v>2055</v>
      </c>
      <c r="AP17" s="319"/>
      <c r="AQ17" s="319"/>
      <c r="AR17" s="319"/>
      <c r="AS17" s="320"/>
      <c r="AT17" s="318">
        <f t="shared" ref="AT17" si="2">SUM(AT15:AX16)</f>
        <v>744</v>
      </c>
      <c r="AU17" s="319"/>
      <c r="AV17" s="319"/>
      <c r="AW17" s="319"/>
      <c r="AX17" s="320"/>
    </row>
    <row r="18" spans="1:55" ht="20.100000000000001" customHeight="1">
      <c r="A18" s="307" t="s">
        <v>10</v>
      </c>
      <c r="B18" s="308"/>
      <c r="C18" s="143" t="s">
        <v>646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  <c r="AC18" s="146" t="s">
        <v>378</v>
      </c>
      <c r="AD18" s="147"/>
      <c r="AE18" s="309"/>
      <c r="AF18" s="310"/>
      <c r="AG18" s="310"/>
      <c r="AH18" s="310"/>
      <c r="AI18" s="311"/>
      <c r="AJ18" s="309">
        <f>VLOOKUP(AC18,'04'!$AC$8:$BH$251,7,FALSE)</f>
        <v>0</v>
      </c>
      <c r="AK18" s="310"/>
      <c r="AL18" s="310"/>
      <c r="AM18" s="310"/>
      <c r="AN18" s="311"/>
      <c r="AO18" s="309">
        <f>VLOOKUP($AC$18,'05'!$AC$8:$BP$249,15,FALSE)</f>
        <v>65591</v>
      </c>
      <c r="AP18" s="310"/>
      <c r="AQ18" s="310"/>
      <c r="AR18" s="310"/>
      <c r="AS18" s="311"/>
      <c r="AT18" s="309">
        <f>VLOOKUP($AC$18,'06'!$AC$8:$BH$249,7,FALSE)</f>
        <v>37115</v>
      </c>
      <c r="AU18" s="310"/>
      <c r="AV18" s="310"/>
      <c r="AW18" s="310"/>
      <c r="AX18" s="311"/>
      <c r="AY18" s="312">
        <f>SUM(AJ18:AX18)</f>
        <v>102706</v>
      </c>
      <c r="AZ18" s="313"/>
      <c r="BA18" s="313"/>
      <c r="BB18" s="313"/>
      <c r="BC18" s="314"/>
    </row>
    <row r="19" spans="1:55" s="27" customFormat="1" ht="20.100000000000001" customHeight="1">
      <c r="A19" s="323" t="s">
        <v>11</v>
      </c>
      <c r="B19" s="324"/>
      <c r="C19" s="23" t="s">
        <v>649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/>
      <c r="AC19" s="8"/>
      <c r="AD19" s="9"/>
      <c r="AE19" s="325"/>
      <c r="AF19" s="326"/>
      <c r="AG19" s="326"/>
      <c r="AH19" s="326"/>
      <c r="AI19" s="327"/>
      <c r="AJ19" s="318">
        <f>AJ17+AJ18</f>
        <v>329182</v>
      </c>
      <c r="AK19" s="319"/>
      <c r="AL19" s="319"/>
      <c r="AM19" s="319"/>
      <c r="AN19" s="320"/>
      <c r="AO19" s="318">
        <f t="shared" ref="AO19" si="3">AO17+AO18</f>
        <v>67646</v>
      </c>
      <c r="AP19" s="319"/>
      <c r="AQ19" s="319"/>
      <c r="AR19" s="319"/>
      <c r="AS19" s="320"/>
      <c r="AT19" s="318">
        <f t="shared" ref="AT19" si="4">AT17+AT18</f>
        <v>37859</v>
      </c>
      <c r="AU19" s="319"/>
      <c r="AV19" s="319"/>
      <c r="AW19" s="319"/>
      <c r="AX19" s="320"/>
    </row>
    <row r="20" spans="1:55" ht="20.100000000000001" customHeight="1">
      <c r="A20" s="307" t="s">
        <v>12</v>
      </c>
      <c r="B20" s="308"/>
      <c r="C20" s="103" t="s">
        <v>503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5"/>
      <c r="AC20" s="156" t="s">
        <v>32</v>
      </c>
      <c r="AD20" s="157"/>
      <c r="AE20" s="309">
        <f t="shared" si="0"/>
        <v>106576</v>
      </c>
      <c r="AF20" s="310"/>
      <c r="AG20" s="310"/>
      <c r="AH20" s="310"/>
      <c r="AI20" s="311"/>
      <c r="AJ20" s="309">
        <f>VLOOKUP(AC20,'04'!$AC$8:$BH$251,7,FALSE)</f>
        <v>38519</v>
      </c>
      <c r="AK20" s="310"/>
      <c r="AL20" s="310"/>
      <c r="AM20" s="310"/>
      <c r="AN20" s="311"/>
      <c r="AO20" s="309">
        <f>VLOOKUP(AC20,'05'!$AC$8:$BP$249,15,FALSE)</f>
        <v>41235</v>
      </c>
      <c r="AP20" s="310"/>
      <c r="AQ20" s="310"/>
      <c r="AR20" s="310"/>
      <c r="AS20" s="311"/>
      <c r="AT20" s="309">
        <f>VLOOKUP(AC20,'06'!$AC$8:$BH$249,7,FALSE)</f>
        <v>26822</v>
      </c>
      <c r="AU20" s="310"/>
      <c r="AV20" s="310"/>
      <c r="AW20" s="310"/>
      <c r="AX20" s="311"/>
    </row>
    <row r="21" spans="1:55" ht="20.100000000000001" customHeight="1">
      <c r="A21" s="307" t="s">
        <v>13</v>
      </c>
      <c r="B21" s="308"/>
      <c r="C21" s="93" t="s">
        <v>24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156" t="s">
        <v>52</v>
      </c>
      <c r="AD21" s="157"/>
      <c r="AE21" s="309">
        <f t="shared" si="0"/>
        <v>28259</v>
      </c>
      <c r="AF21" s="310"/>
      <c r="AG21" s="310"/>
      <c r="AH21" s="310"/>
      <c r="AI21" s="311"/>
      <c r="AJ21" s="309">
        <f>VLOOKUP(AC21,'04'!$AC$8:$BH$251,7,FALSE)</f>
        <v>10157</v>
      </c>
      <c r="AK21" s="310"/>
      <c r="AL21" s="310"/>
      <c r="AM21" s="310"/>
      <c r="AN21" s="311"/>
      <c r="AO21" s="309">
        <f>VLOOKUP(AC21,'05'!$AC$8:$BP$249,15,FALSE)</f>
        <v>10737</v>
      </c>
      <c r="AP21" s="310"/>
      <c r="AQ21" s="310"/>
      <c r="AR21" s="310"/>
      <c r="AS21" s="311"/>
      <c r="AT21" s="309">
        <f>VLOOKUP(AC21,'06'!$AC$8:$BH$249,7,FALSE)</f>
        <v>7365</v>
      </c>
      <c r="AU21" s="310"/>
      <c r="AV21" s="310"/>
      <c r="AW21" s="310"/>
      <c r="AX21" s="311"/>
    </row>
    <row r="22" spans="1:55" ht="20.100000000000001" customHeight="1">
      <c r="A22" s="307" t="s">
        <v>14</v>
      </c>
      <c r="B22" s="308"/>
      <c r="C22" s="93" t="s">
        <v>504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156" t="s">
        <v>57</v>
      </c>
      <c r="AD22" s="157"/>
      <c r="AE22" s="309">
        <f t="shared" si="0"/>
        <v>87817</v>
      </c>
      <c r="AF22" s="310"/>
      <c r="AG22" s="310"/>
      <c r="AH22" s="310"/>
      <c r="AI22" s="311"/>
      <c r="AJ22" s="309">
        <f>VLOOKUP(AC22,'04'!$AC$8:$BH$251,7,FALSE)</f>
        <v>70907</v>
      </c>
      <c r="AK22" s="310"/>
      <c r="AL22" s="310"/>
      <c r="AM22" s="310"/>
      <c r="AN22" s="311"/>
      <c r="AO22" s="309">
        <f>VLOOKUP(AC22,'05'!$AC$8:$BP$249,15,FALSE)</f>
        <v>13607</v>
      </c>
      <c r="AP22" s="310"/>
      <c r="AQ22" s="310"/>
      <c r="AR22" s="310"/>
      <c r="AS22" s="311"/>
      <c r="AT22" s="309">
        <f>VLOOKUP(AC22,'06'!$AC$8:$BH$249,7,FALSE)</f>
        <v>3303</v>
      </c>
      <c r="AU22" s="310"/>
      <c r="AV22" s="310"/>
      <c r="AW22" s="310"/>
      <c r="AX22" s="311"/>
    </row>
    <row r="23" spans="1:55" ht="20.100000000000001" customHeight="1">
      <c r="A23" s="307" t="s">
        <v>15</v>
      </c>
      <c r="B23" s="308"/>
      <c r="C23" s="123" t="s">
        <v>505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5"/>
      <c r="AC23" s="156" t="s">
        <v>58</v>
      </c>
      <c r="AD23" s="157"/>
      <c r="AE23" s="309">
        <f t="shared" si="0"/>
        <v>33160</v>
      </c>
      <c r="AF23" s="310"/>
      <c r="AG23" s="310"/>
      <c r="AH23" s="310"/>
      <c r="AI23" s="311"/>
      <c r="AJ23" s="309">
        <f>VLOOKUP(AC23,'04'!$AC$8:$BH$251,7,FALSE)</f>
        <v>33160</v>
      </c>
      <c r="AK23" s="310"/>
      <c r="AL23" s="310"/>
      <c r="AM23" s="310"/>
      <c r="AN23" s="311"/>
      <c r="AO23" s="309">
        <f>VLOOKUP(AC23,'05'!$AC$8:$BP$249,15,FALSE)</f>
        <v>0</v>
      </c>
      <c r="AP23" s="310"/>
      <c r="AQ23" s="310"/>
      <c r="AR23" s="310"/>
      <c r="AS23" s="311"/>
      <c r="AT23" s="309">
        <f>VLOOKUP(AC23,'06'!$AC$8:$BH$249,7,FALSE)</f>
        <v>0</v>
      </c>
      <c r="AU23" s="310"/>
      <c r="AV23" s="310"/>
      <c r="AW23" s="310"/>
      <c r="AX23" s="311"/>
    </row>
    <row r="24" spans="1:55" ht="20.100000000000001" customHeight="1">
      <c r="A24" s="307" t="s">
        <v>53</v>
      </c>
      <c r="B24" s="308"/>
      <c r="C24" s="123" t="s">
        <v>506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5"/>
      <c r="AC24" s="156" t="s">
        <v>59</v>
      </c>
      <c r="AD24" s="157"/>
      <c r="AE24" s="309">
        <f t="shared" si="0"/>
        <v>14526</v>
      </c>
      <c r="AF24" s="310"/>
      <c r="AG24" s="310"/>
      <c r="AH24" s="310"/>
      <c r="AI24" s="311"/>
      <c r="AJ24" s="309">
        <f>VLOOKUP(AC24,'04'!$AC$8:$BH$251,7,FALSE)</f>
        <v>14324</v>
      </c>
      <c r="AK24" s="310"/>
      <c r="AL24" s="310"/>
      <c r="AM24" s="310"/>
      <c r="AN24" s="311"/>
      <c r="AO24" s="309">
        <f>VLOOKUP(AC24,'05'!$AC$8:$BP$249,15,FALSE)</f>
        <v>202</v>
      </c>
      <c r="AP24" s="310"/>
      <c r="AQ24" s="310"/>
      <c r="AR24" s="310"/>
      <c r="AS24" s="311"/>
      <c r="AT24" s="309">
        <f>VLOOKUP(AC24,'06'!$AC$8:$BH$249,7,FALSE)</f>
        <v>0</v>
      </c>
      <c r="AU24" s="310"/>
      <c r="AV24" s="310"/>
      <c r="AW24" s="310"/>
      <c r="AX24" s="311"/>
    </row>
    <row r="25" spans="1:55" ht="20.100000000000001" customHeight="1">
      <c r="A25" s="307" t="s">
        <v>54</v>
      </c>
      <c r="B25" s="308"/>
      <c r="C25" s="328" t="s">
        <v>515</v>
      </c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30"/>
      <c r="AC25" s="156" t="s">
        <v>60</v>
      </c>
      <c r="AD25" s="157"/>
      <c r="AE25" s="309">
        <f t="shared" si="0"/>
        <v>40379</v>
      </c>
      <c r="AF25" s="310"/>
      <c r="AG25" s="310"/>
      <c r="AH25" s="310"/>
      <c r="AI25" s="311"/>
      <c r="AJ25" s="309">
        <f>VLOOKUP(AC25,'04'!$AC$8:$BH$251,7,FALSE)</f>
        <v>38209</v>
      </c>
      <c r="AK25" s="310"/>
      <c r="AL25" s="310"/>
      <c r="AM25" s="310"/>
      <c r="AN25" s="311"/>
      <c r="AO25" s="309">
        <f>VLOOKUP(AC25,'05'!$AC$8:$BP$249,15,FALSE)</f>
        <v>1865</v>
      </c>
      <c r="AP25" s="310"/>
      <c r="AQ25" s="310"/>
      <c r="AR25" s="310"/>
      <c r="AS25" s="311"/>
      <c r="AT25" s="309">
        <f>VLOOKUP(AC25,'06'!$AC$8:$BH$249,7,FALSE)</f>
        <v>305</v>
      </c>
      <c r="AU25" s="310"/>
      <c r="AV25" s="310"/>
      <c r="AW25" s="310"/>
      <c r="AX25" s="311"/>
    </row>
    <row r="26" spans="1:55" ht="20.100000000000001" customHeight="1">
      <c r="A26" s="307" t="s">
        <v>55</v>
      </c>
      <c r="B26" s="308"/>
      <c r="C26" s="123" t="s">
        <v>516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5"/>
      <c r="AC26" s="156" t="s">
        <v>61</v>
      </c>
      <c r="AD26" s="157"/>
      <c r="AE26" s="309">
        <f t="shared" si="0"/>
        <v>21264</v>
      </c>
      <c r="AF26" s="310"/>
      <c r="AG26" s="310"/>
      <c r="AH26" s="310"/>
      <c r="AI26" s="311"/>
      <c r="AJ26" s="309">
        <f>VLOOKUP(AC26,'04'!$AC$8:$BH$251,7,FALSE)</f>
        <v>21200</v>
      </c>
      <c r="AK26" s="310"/>
      <c r="AL26" s="310"/>
      <c r="AM26" s="310"/>
      <c r="AN26" s="311"/>
      <c r="AO26" s="309">
        <f>VLOOKUP(AC26,'05'!$AC$8:$BP$249,15,FALSE)</f>
        <v>0</v>
      </c>
      <c r="AP26" s="310"/>
      <c r="AQ26" s="310"/>
      <c r="AR26" s="310"/>
      <c r="AS26" s="311"/>
      <c r="AT26" s="309">
        <f>VLOOKUP(AC26,'06'!$AC$8:$BH$249,7,FALSE)</f>
        <v>64</v>
      </c>
      <c r="AU26" s="310"/>
      <c r="AV26" s="310"/>
      <c r="AW26" s="310"/>
      <c r="AX26" s="311"/>
    </row>
    <row r="27" spans="1:55" ht="20.100000000000001" customHeight="1">
      <c r="A27" s="307" t="s">
        <v>56</v>
      </c>
      <c r="B27" s="308"/>
      <c r="C27" s="123" t="s">
        <v>517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5"/>
      <c r="AC27" s="156" t="s">
        <v>62</v>
      </c>
      <c r="AD27" s="157"/>
      <c r="AE27" s="309">
        <f t="shared" si="0"/>
        <v>0</v>
      </c>
      <c r="AF27" s="310"/>
      <c r="AG27" s="310"/>
      <c r="AH27" s="310"/>
      <c r="AI27" s="311"/>
      <c r="AJ27" s="309">
        <f>VLOOKUP(AC27,'04'!$AC$8:$BH$251,7,FALSE)</f>
        <v>0</v>
      </c>
      <c r="AK27" s="310"/>
      <c r="AL27" s="310"/>
      <c r="AM27" s="310"/>
      <c r="AN27" s="311"/>
      <c r="AO27" s="309">
        <f>VLOOKUP(AC27,'05'!$AC$8:$BP$249,15,FALSE)</f>
        <v>0</v>
      </c>
      <c r="AP27" s="310"/>
      <c r="AQ27" s="310"/>
      <c r="AR27" s="310"/>
      <c r="AS27" s="311"/>
      <c r="AT27" s="309">
        <f>VLOOKUP(AC27,'06'!$AC$8:$BH$249,7,FALSE)</f>
        <v>0</v>
      </c>
      <c r="AU27" s="310"/>
      <c r="AV27" s="310"/>
      <c r="AW27" s="310"/>
      <c r="AX27" s="311"/>
    </row>
    <row r="28" spans="1:55" s="26" customFormat="1" ht="20.100000000000001" customHeight="1">
      <c r="A28" s="321" t="s">
        <v>106</v>
      </c>
      <c r="B28" s="322"/>
      <c r="C28" s="205" t="s">
        <v>647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7"/>
      <c r="AC28" s="208" t="s">
        <v>176</v>
      </c>
      <c r="AD28" s="209"/>
      <c r="AE28" s="315">
        <f t="shared" si="0"/>
        <v>331981</v>
      </c>
      <c r="AF28" s="316"/>
      <c r="AG28" s="316"/>
      <c r="AH28" s="316"/>
      <c r="AI28" s="317"/>
      <c r="AJ28" s="315">
        <f>VLOOKUP(AC28,'04'!$AC$8:$BH$251,7,FALSE)</f>
        <v>226476</v>
      </c>
      <c r="AK28" s="316"/>
      <c r="AL28" s="316"/>
      <c r="AM28" s="316"/>
      <c r="AN28" s="317"/>
      <c r="AO28" s="315">
        <f>VLOOKUP(AC28,'05'!$AC$8:$BP$249,15,FALSE)</f>
        <v>67646</v>
      </c>
      <c r="AP28" s="316"/>
      <c r="AQ28" s="316"/>
      <c r="AR28" s="316"/>
      <c r="AS28" s="317"/>
      <c r="AT28" s="315">
        <f>VLOOKUP(AC28,'06'!$AC$8:$BH$249,7,FALSE)</f>
        <v>37859</v>
      </c>
      <c r="AU28" s="316"/>
      <c r="AV28" s="316"/>
      <c r="AW28" s="316"/>
      <c r="AX28" s="317"/>
    </row>
    <row r="29" spans="1:55" ht="20.100000000000001" customHeight="1">
      <c r="A29" s="307" t="s">
        <v>107</v>
      </c>
      <c r="B29" s="308"/>
      <c r="C29" s="143" t="s">
        <v>507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  <c r="AC29" s="146" t="s">
        <v>436</v>
      </c>
      <c r="AD29" s="147"/>
      <c r="AE29" s="309">
        <f t="shared" si="0"/>
        <v>0</v>
      </c>
      <c r="AF29" s="310"/>
      <c r="AG29" s="310"/>
      <c r="AH29" s="310"/>
      <c r="AI29" s="311"/>
      <c r="AJ29" s="309">
        <f>VLOOKUP(AC29,'04'!$AC$8:$BH$251,7,FALSE)-AJ31</f>
        <v>0</v>
      </c>
      <c r="AK29" s="310"/>
      <c r="AL29" s="310"/>
      <c r="AM29" s="310"/>
      <c r="AN29" s="311"/>
      <c r="AO29" s="309">
        <f>VLOOKUP(AC29,'05'!$AC$8:$BP$249,15,FALSE)</f>
        <v>0</v>
      </c>
      <c r="AP29" s="310"/>
      <c r="AQ29" s="310"/>
      <c r="AR29" s="310"/>
      <c r="AS29" s="311"/>
      <c r="AT29" s="309">
        <f>VLOOKUP(AC29,'06'!$AC$8:$BH$249,7,FALSE)</f>
        <v>0</v>
      </c>
      <c r="AU29" s="310"/>
      <c r="AV29" s="310"/>
      <c r="AW29" s="310"/>
      <c r="AX29" s="311"/>
    </row>
    <row r="30" spans="1:55" s="47" customFormat="1" ht="20.100000000000001" customHeight="1">
      <c r="A30" s="323" t="s">
        <v>181</v>
      </c>
      <c r="B30" s="324"/>
      <c r="C30" s="215" t="s">
        <v>648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7"/>
      <c r="AC30" s="218"/>
      <c r="AD30" s="219"/>
      <c r="AE30" s="325">
        <f>SUM(AJ30:AX30)</f>
        <v>331981</v>
      </c>
      <c r="AF30" s="326"/>
      <c r="AG30" s="326"/>
      <c r="AH30" s="326"/>
      <c r="AI30" s="327"/>
      <c r="AJ30" s="325">
        <f>SUM(AJ28:AN29)</f>
        <v>226476</v>
      </c>
      <c r="AK30" s="326"/>
      <c r="AL30" s="326"/>
      <c r="AM30" s="326"/>
      <c r="AN30" s="327"/>
      <c r="AO30" s="325">
        <f>SUM(AO28:AS29)</f>
        <v>67646</v>
      </c>
      <c r="AP30" s="326"/>
      <c r="AQ30" s="326"/>
      <c r="AR30" s="326"/>
      <c r="AS30" s="327"/>
      <c r="AT30" s="325">
        <f>SUM(AT28:AX29)</f>
        <v>37859</v>
      </c>
      <c r="AU30" s="326"/>
      <c r="AV30" s="326"/>
      <c r="AW30" s="326"/>
      <c r="AX30" s="327"/>
    </row>
    <row r="31" spans="1:55" ht="20.100000000000001" customHeight="1">
      <c r="A31" s="307" t="s">
        <v>182</v>
      </c>
      <c r="B31" s="308"/>
      <c r="C31" s="143" t="s">
        <v>645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5"/>
      <c r="AC31" s="146" t="s">
        <v>417</v>
      </c>
      <c r="AD31" s="147"/>
      <c r="AE31" s="309"/>
      <c r="AF31" s="310"/>
      <c r="AG31" s="310"/>
      <c r="AH31" s="310"/>
      <c r="AI31" s="311"/>
      <c r="AJ31" s="309">
        <f>VLOOKUP($AC$31,'04'!$AC$8:$BH$251,7,FALSE)</f>
        <v>102706</v>
      </c>
      <c r="AK31" s="310"/>
      <c r="AL31" s="310"/>
      <c r="AM31" s="310"/>
      <c r="AN31" s="311"/>
      <c r="AO31" s="309">
        <v>0</v>
      </c>
      <c r="AP31" s="310"/>
      <c r="AQ31" s="310"/>
      <c r="AR31" s="310"/>
      <c r="AS31" s="311"/>
      <c r="AT31" s="309">
        <v>0</v>
      </c>
      <c r="AU31" s="310"/>
      <c r="AV31" s="310"/>
      <c r="AW31" s="310"/>
      <c r="AX31" s="311"/>
      <c r="AY31" s="312">
        <f>SUM(AJ31:AX31)</f>
        <v>102706</v>
      </c>
      <c r="AZ31" s="313"/>
      <c r="BA31" s="313"/>
      <c r="BB31" s="313"/>
      <c r="BC31" s="314"/>
    </row>
    <row r="32" spans="1:55" s="47" customFormat="1" ht="20.100000000000001" customHeight="1">
      <c r="A32" s="323" t="s">
        <v>183</v>
      </c>
      <c r="B32" s="324"/>
      <c r="C32" s="215" t="s">
        <v>650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7"/>
      <c r="AC32" s="218"/>
      <c r="AD32" s="219"/>
      <c r="AE32" s="325"/>
      <c r="AF32" s="326"/>
      <c r="AG32" s="326"/>
      <c r="AH32" s="326"/>
      <c r="AI32" s="327"/>
      <c r="AJ32" s="325">
        <f>SUM(AJ30:AN31)</f>
        <v>329182</v>
      </c>
      <c r="AK32" s="326"/>
      <c r="AL32" s="326"/>
      <c r="AM32" s="326"/>
      <c r="AN32" s="327"/>
      <c r="AO32" s="325">
        <f>SUM(AO30:AS31)</f>
        <v>67646</v>
      </c>
      <c r="AP32" s="326"/>
      <c r="AQ32" s="326"/>
      <c r="AR32" s="326"/>
      <c r="AS32" s="327"/>
      <c r="AT32" s="325">
        <f>SUM(AT30:AX31)</f>
        <v>37859</v>
      </c>
      <c r="AU32" s="326"/>
      <c r="AV32" s="326"/>
      <c r="AW32" s="326"/>
      <c r="AX32" s="327"/>
    </row>
    <row r="37" spans="29:50">
      <c r="AC37" s="331"/>
      <c r="AD37" s="331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</row>
  </sheetData>
  <mergeCells count="197">
    <mergeCell ref="AC37:AD37"/>
    <mergeCell ref="AE37:AI37"/>
    <mergeCell ref="AJ37:AN37"/>
    <mergeCell ref="AO37:AS37"/>
    <mergeCell ref="AT37:AX37"/>
    <mergeCell ref="A30:B30"/>
    <mergeCell ref="C30:AB30"/>
    <mergeCell ref="AC30:AD30"/>
    <mergeCell ref="AE30:AI30"/>
    <mergeCell ref="AT30:AX30"/>
    <mergeCell ref="A32:B32"/>
    <mergeCell ref="C32:AB32"/>
    <mergeCell ref="AC32:AD32"/>
    <mergeCell ref="AJ32:AN32"/>
    <mergeCell ref="AO32:AS32"/>
    <mergeCell ref="AT32:AX32"/>
    <mergeCell ref="AE32:AI32"/>
    <mergeCell ref="A29:B29"/>
    <mergeCell ref="C29:AB29"/>
    <mergeCell ref="AC29:AD29"/>
    <mergeCell ref="AE29:AI29"/>
    <mergeCell ref="AT29:AX29"/>
    <mergeCell ref="AJ29:AN29"/>
    <mergeCell ref="AO29:AS29"/>
    <mergeCell ref="AJ30:AN30"/>
    <mergeCell ref="AO30:AS30"/>
    <mergeCell ref="AY31:BC31"/>
    <mergeCell ref="A31:B31"/>
    <mergeCell ref="C31:AB31"/>
    <mergeCell ref="AC31:AD31"/>
    <mergeCell ref="AE31:AI31"/>
    <mergeCell ref="AJ31:AN31"/>
    <mergeCell ref="AO31:AS31"/>
    <mergeCell ref="AT31:AX31"/>
    <mergeCell ref="AC25:AD25"/>
    <mergeCell ref="AE25:AI25"/>
    <mergeCell ref="AT25:AX25"/>
    <mergeCell ref="AJ25:AN25"/>
    <mergeCell ref="AO25:AS25"/>
    <mergeCell ref="A28:B28"/>
    <mergeCell ref="C28:AB28"/>
    <mergeCell ref="AC28:AD28"/>
    <mergeCell ref="AE28:AI28"/>
    <mergeCell ref="AT28:AX28"/>
    <mergeCell ref="A27:B27"/>
    <mergeCell ref="C27:AB27"/>
    <mergeCell ref="AC27:AD27"/>
    <mergeCell ref="AE27:AI27"/>
    <mergeCell ref="AT27:AX27"/>
    <mergeCell ref="AJ27:AN27"/>
    <mergeCell ref="AO27:AS27"/>
    <mergeCell ref="AJ28:AN28"/>
    <mergeCell ref="AO28:AS28"/>
    <mergeCell ref="A24:B24"/>
    <mergeCell ref="C24:AB24"/>
    <mergeCell ref="AC24:AD24"/>
    <mergeCell ref="AE24:AI24"/>
    <mergeCell ref="AT24:AX24"/>
    <mergeCell ref="AJ24:AN24"/>
    <mergeCell ref="AO24:AS24"/>
    <mergeCell ref="A23:B23"/>
    <mergeCell ref="C23:AB23"/>
    <mergeCell ref="AC23:AD23"/>
    <mergeCell ref="AE23:AI23"/>
    <mergeCell ref="AT23:AX23"/>
    <mergeCell ref="AJ23:AN23"/>
    <mergeCell ref="AO23:AS23"/>
    <mergeCell ref="A26:B26"/>
    <mergeCell ref="C26:AB26"/>
    <mergeCell ref="AC26:AD26"/>
    <mergeCell ref="AE26:AI26"/>
    <mergeCell ref="AT26:AX26"/>
    <mergeCell ref="AJ26:AN26"/>
    <mergeCell ref="AO26:AS26"/>
    <mergeCell ref="A25:B25"/>
    <mergeCell ref="C25:AB25"/>
    <mergeCell ref="AT20:AX20"/>
    <mergeCell ref="AJ20:AN20"/>
    <mergeCell ref="AO20:AS20"/>
    <mergeCell ref="AJ21:AN21"/>
    <mergeCell ref="AO21:AS21"/>
    <mergeCell ref="A22:B22"/>
    <mergeCell ref="C22:AB22"/>
    <mergeCell ref="AC22:AD22"/>
    <mergeCell ref="AE22:AI22"/>
    <mergeCell ref="AT22:AX22"/>
    <mergeCell ref="AJ22:AN22"/>
    <mergeCell ref="AO22:AS22"/>
    <mergeCell ref="A21:B21"/>
    <mergeCell ref="C21:AB21"/>
    <mergeCell ref="AC21:AD21"/>
    <mergeCell ref="AE21:AI21"/>
    <mergeCell ref="AT21:AX21"/>
    <mergeCell ref="AC18:AD18"/>
    <mergeCell ref="AE18:AI18"/>
    <mergeCell ref="AJ18:AN18"/>
    <mergeCell ref="AO18:AS18"/>
    <mergeCell ref="AE19:AI19"/>
    <mergeCell ref="A20:B20"/>
    <mergeCell ref="C20:AB20"/>
    <mergeCell ref="AC20:AD20"/>
    <mergeCell ref="AE20:AI20"/>
    <mergeCell ref="A18:B18"/>
    <mergeCell ref="C18:AB18"/>
    <mergeCell ref="AC12:AD12"/>
    <mergeCell ref="AE12:AI12"/>
    <mergeCell ref="AT12:AX12"/>
    <mergeCell ref="AJ12:AN12"/>
    <mergeCell ref="AO12:AS12"/>
    <mergeCell ref="A14:B14"/>
    <mergeCell ref="C14:AB14"/>
    <mergeCell ref="AC14:AD14"/>
    <mergeCell ref="AE14:AI14"/>
    <mergeCell ref="AT14:AX14"/>
    <mergeCell ref="AJ14:AN14"/>
    <mergeCell ref="AO14:AS14"/>
    <mergeCell ref="A13:B13"/>
    <mergeCell ref="C13:AB13"/>
    <mergeCell ref="AC13:AD13"/>
    <mergeCell ref="AE13:AI13"/>
    <mergeCell ref="AT13:AX13"/>
    <mergeCell ref="AJ13:AN13"/>
    <mergeCell ref="AO13:AS13"/>
    <mergeCell ref="AJ15:AN15"/>
    <mergeCell ref="AO15:AS15"/>
    <mergeCell ref="AT19:AX19"/>
    <mergeCell ref="AO17:AS17"/>
    <mergeCell ref="AT17:AX17"/>
    <mergeCell ref="A15:B15"/>
    <mergeCell ref="C15:AB15"/>
    <mergeCell ref="AC15:AD15"/>
    <mergeCell ref="AE15:AI15"/>
    <mergeCell ref="AT15:AX15"/>
    <mergeCell ref="A17:B17"/>
    <mergeCell ref="AE17:AI17"/>
    <mergeCell ref="AJ16:AN16"/>
    <mergeCell ref="AO16:AS16"/>
    <mergeCell ref="AT18:AX18"/>
    <mergeCell ref="AT16:AX16"/>
    <mergeCell ref="AJ17:AN17"/>
    <mergeCell ref="A16:B16"/>
    <mergeCell ref="C16:AB16"/>
    <mergeCell ref="AC16:AD16"/>
    <mergeCell ref="AE16:AI16"/>
    <mergeCell ref="AJ19:AN19"/>
    <mergeCell ref="AO19:AS19"/>
    <mergeCell ref="A19:B19"/>
    <mergeCell ref="AY18:BC18"/>
    <mergeCell ref="A10:B10"/>
    <mergeCell ref="C10:AB10"/>
    <mergeCell ref="AC10:AD10"/>
    <mergeCell ref="AE10:AI10"/>
    <mergeCell ref="AT10:AX10"/>
    <mergeCell ref="AJ10:AN10"/>
    <mergeCell ref="AO10:AS10"/>
    <mergeCell ref="A9:B9"/>
    <mergeCell ref="C9:AB9"/>
    <mergeCell ref="AC9:AD9"/>
    <mergeCell ref="AE9:AI9"/>
    <mergeCell ref="AT9:AX9"/>
    <mergeCell ref="AJ9:AN9"/>
    <mergeCell ref="AO9:AS9"/>
    <mergeCell ref="A11:B11"/>
    <mergeCell ref="C11:AB11"/>
    <mergeCell ref="AC11:AD11"/>
    <mergeCell ref="AE11:AI11"/>
    <mergeCell ref="AT11:AX11"/>
    <mergeCell ref="AJ11:AN11"/>
    <mergeCell ref="AO11:AS11"/>
    <mergeCell ref="A12:B12"/>
    <mergeCell ref="C12:AB12"/>
    <mergeCell ref="A8:B8"/>
    <mergeCell ref="C8:AB8"/>
    <mergeCell ref="AC8:AD8"/>
    <mergeCell ref="AE8:AI8"/>
    <mergeCell ref="AT8:AX8"/>
    <mergeCell ref="AJ8:AN8"/>
    <mergeCell ref="AO8:AS8"/>
    <mergeCell ref="A7:B7"/>
    <mergeCell ref="C7:AB7"/>
    <mergeCell ref="AC7:AD7"/>
    <mergeCell ref="AE7:AI7"/>
    <mergeCell ref="AT7:AX7"/>
    <mergeCell ref="AJ7:AN7"/>
    <mergeCell ref="AO7:AS7"/>
    <mergeCell ref="AE6:AI6"/>
    <mergeCell ref="AT6:AX6"/>
    <mergeCell ref="AJ6:AN6"/>
    <mergeCell ref="AO6:AS6"/>
    <mergeCell ref="A1:AX1"/>
    <mergeCell ref="A2:AX2"/>
    <mergeCell ref="A3:AX3"/>
    <mergeCell ref="A4:AX4"/>
    <mergeCell ref="A5:B6"/>
    <mergeCell ref="C5:AB6"/>
    <mergeCell ref="AC5:AD6"/>
    <mergeCell ref="AE5:AX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colBreaks count="1" manualBreakCount="1">
    <brk id="5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20"/>
  <sheetViews>
    <sheetView view="pageBreakPreview" zoomScaleSheetLayoutView="100" workbookViewId="0">
      <selection sqref="A1:BE1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76" t="s">
        <v>738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</row>
    <row r="2" spans="1:57" ht="28.5" customHeight="1">
      <c r="A2" s="212" t="s">
        <v>526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6"/>
    </row>
    <row r="3" spans="1:57" ht="15" customHeight="1">
      <c r="A3" s="77" t="s">
        <v>622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8"/>
    </row>
    <row r="4" spans="1:57" ht="15.95" customHeight="1">
      <c r="A4" s="339" t="s">
        <v>494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</row>
    <row r="5" spans="1:57" s="16" customFormat="1" ht="20.100000000000001" customHeight="1">
      <c r="A5" s="84" t="s">
        <v>470</v>
      </c>
      <c r="B5" s="84"/>
      <c r="C5" s="85" t="s">
        <v>515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 t="s">
        <v>516</v>
      </c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</row>
    <row r="6" spans="1:57" s="16" customFormat="1" ht="20.100000000000001" customHeight="1">
      <c r="A6" s="84"/>
      <c r="B6" s="84"/>
      <c r="C6" s="85" t="s">
        <v>611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8" t="s">
        <v>628</v>
      </c>
      <c r="S6" s="87"/>
      <c r="T6" s="87"/>
      <c r="U6" s="87"/>
      <c r="V6" s="88" t="s">
        <v>629</v>
      </c>
      <c r="W6" s="87"/>
      <c r="X6" s="87"/>
      <c r="Y6" s="87"/>
      <c r="Z6" s="88" t="s">
        <v>610</v>
      </c>
      <c r="AA6" s="87"/>
      <c r="AB6" s="87"/>
      <c r="AC6" s="87"/>
      <c r="AD6" s="87" t="s">
        <v>611</v>
      </c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8" t="s">
        <v>628</v>
      </c>
      <c r="AU6" s="87"/>
      <c r="AV6" s="87"/>
      <c r="AW6" s="87"/>
      <c r="AX6" s="88" t="s">
        <v>629</v>
      </c>
      <c r="AY6" s="87"/>
      <c r="AZ6" s="87"/>
      <c r="BA6" s="87"/>
      <c r="BB6" s="88" t="s">
        <v>610</v>
      </c>
      <c r="BC6" s="87"/>
      <c r="BD6" s="87"/>
      <c r="BE6" s="87"/>
    </row>
    <row r="7" spans="1:57" s="16" customFormat="1" ht="12.75" customHeight="1">
      <c r="A7" s="341" t="s">
        <v>178</v>
      </c>
      <c r="B7" s="341"/>
      <c r="C7" s="342" t="s">
        <v>179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 t="s">
        <v>180</v>
      </c>
      <c r="S7" s="342"/>
      <c r="T7" s="342"/>
      <c r="U7" s="342"/>
      <c r="V7" s="342" t="s">
        <v>177</v>
      </c>
      <c r="W7" s="342"/>
      <c r="X7" s="342"/>
      <c r="Y7" s="342"/>
      <c r="Z7" s="342" t="s">
        <v>468</v>
      </c>
      <c r="AA7" s="342"/>
      <c r="AB7" s="342"/>
      <c r="AC7" s="342"/>
      <c r="AD7" s="342" t="s">
        <v>636</v>
      </c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 t="s">
        <v>637</v>
      </c>
      <c r="AU7" s="342"/>
      <c r="AV7" s="342"/>
      <c r="AW7" s="342"/>
      <c r="AX7" s="342" t="s">
        <v>651</v>
      </c>
      <c r="AY7" s="342"/>
      <c r="AZ7" s="342"/>
      <c r="BA7" s="342"/>
      <c r="BB7" s="342" t="s">
        <v>652</v>
      </c>
      <c r="BC7" s="342"/>
      <c r="BD7" s="342"/>
      <c r="BE7" s="342"/>
    </row>
    <row r="8" spans="1:57" s="16" customFormat="1" ht="20.100000000000001" customHeight="1">
      <c r="A8" s="353" t="s">
        <v>0</v>
      </c>
      <c r="B8" s="354"/>
      <c r="C8" s="355" t="s">
        <v>615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64">
        <v>500</v>
      </c>
      <c r="S8" s="364"/>
      <c r="T8" s="364"/>
      <c r="U8" s="364"/>
      <c r="V8" s="364">
        <v>0</v>
      </c>
      <c r="W8" s="364"/>
      <c r="X8" s="364"/>
      <c r="Y8" s="364"/>
      <c r="Z8" s="364">
        <f>R8-V8</f>
        <v>500</v>
      </c>
      <c r="AA8" s="364"/>
      <c r="AB8" s="364"/>
      <c r="AC8" s="364"/>
      <c r="AD8" s="355" t="s">
        <v>612</v>
      </c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63">
        <v>12000</v>
      </c>
      <c r="AU8" s="363"/>
      <c r="AV8" s="363"/>
      <c r="AW8" s="363"/>
      <c r="AX8" s="363">
        <v>0</v>
      </c>
      <c r="AY8" s="363"/>
      <c r="AZ8" s="363"/>
      <c r="BA8" s="363"/>
      <c r="BB8" s="363">
        <f>AT8-AX8</f>
        <v>12000</v>
      </c>
      <c r="BC8" s="363"/>
      <c r="BD8" s="363"/>
      <c r="BE8" s="363"/>
    </row>
    <row r="9" spans="1:57" s="16" customFormat="1" ht="20.100000000000001" customHeight="1">
      <c r="A9" s="353" t="s">
        <v>1</v>
      </c>
      <c r="B9" s="354"/>
      <c r="C9" s="355" t="s">
        <v>614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64">
        <v>500</v>
      </c>
      <c r="S9" s="364"/>
      <c r="T9" s="364"/>
      <c r="U9" s="364"/>
      <c r="V9" s="364">
        <v>0</v>
      </c>
      <c r="W9" s="364"/>
      <c r="X9" s="364"/>
      <c r="Y9" s="364"/>
      <c r="Z9" s="365">
        <f t="shared" ref="Z9:Z10" si="0">R9-V9</f>
        <v>500</v>
      </c>
      <c r="AA9" s="366"/>
      <c r="AB9" s="366"/>
      <c r="AC9" s="367"/>
      <c r="AD9" s="355" t="s">
        <v>613</v>
      </c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63">
        <v>9200</v>
      </c>
      <c r="AU9" s="363"/>
      <c r="AV9" s="363"/>
      <c r="AW9" s="363"/>
      <c r="AX9" s="363">
        <v>7360</v>
      </c>
      <c r="AY9" s="363"/>
      <c r="AZ9" s="363"/>
      <c r="BA9" s="363"/>
      <c r="BB9" s="363">
        <f>AT9-AX9</f>
        <v>1840</v>
      </c>
      <c r="BC9" s="363"/>
      <c r="BD9" s="363"/>
      <c r="BE9" s="363"/>
    </row>
    <row r="10" spans="1:57" s="16" customFormat="1" ht="20.100000000000001" customHeight="1">
      <c r="A10" s="353" t="s">
        <v>2</v>
      </c>
      <c r="B10" s="354"/>
      <c r="C10" s="355" t="s">
        <v>616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64">
        <v>33709</v>
      </c>
      <c r="S10" s="364"/>
      <c r="T10" s="364"/>
      <c r="U10" s="364"/>
      <c r="V10" s="364">
        <v>28653</v>
      </c>
      <c r="W10" s="364"/>
      <c r="X10" s="364"/>
      <c r="Y10" s="364"/>
      <c r="Z10" s="365">
        <f t="shared" si="0"/>
        <v>5056</v>
      </c>
      <c r="AA10" s="366"/>
      <c r="AB10" s="366"/>
      <c r="AC10" s="367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63"/>
      <c r="AU10" s="363"/>
      <c r="AV10" s="363"/>
      <c r="AW10" s="363"/>
      <c r="AX10" s="363"/>
      <c r="AY10" s="363"/>
      <c r="AZ10" s="363"/>
      <c r="BA10" s="363"/>
      <c r="BB10" s="98"/>
      <c r="BC10" s="99"/>
      <c r="BD10" s="99"/>
      <c r="BE10" s="100"/>
    </row>
    <row r="11" spans="1:57" s="16" customFormat="1" ht="20.100000000000001" customHeight="1">
      <c r="A11" s="353" t="s">
        <v>3</v>
      </c>
      <c r="B11" s="354"/>
      <c r="C11" s="355" t="s">
        <v>623</v>
      </c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64">
        <v>3000</v>
      </c>
      <c r="S11" s="364"/>
      <c r="T11" s="364"/>
      <c r="U11" s="364"/>
      <c r="V11" s="364">
        <v>0</v>
      </c>
      <c r="W11" s="364"/>
      <c r="X11" s="364"/>
      <c r="Y11" s="364"/>
      <c r="Z11" s="365">
        <v>3000</v>
      </c>
      <c r="AA11" s="366"/>
      <c r="AB11" s="366"/>
      <c r="AC11" s="367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63"/>
      <c r="AU11" s="363"/>
      <c r="AV11" s="363"/>
      <c r="AW11" s="363"/>
      <c r="AX11" s="363"/>
      <c r="AY11" s="363"/>
      <c r="AZ11" s="363"/>
      <c r="BA11" s="363"/>
      <c r="BB11" s="98"/>
      <c r="BC11" s="99"/>
      <c r="BD11" s="99"/>
      <c r="BE11" s="100"/>
    </row>
    <row r="12" spans="1:57" s="16" customFormat="1" ht="20.100000000000001" customHeight="1">
      <c r="A12" s="353" t="s">
        <v>4</v>
      </c>
      <c r="B12" s="354"/>
      <c r="C12" s="355" t="s">
        <v>657</v>
      </c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64">
        <v>500</v>
      </c>
      <c r="S12" s="364"/>
      <c r="T12" s="364"/>
      <c r="U12" s="364"/>
      <c r="V12" s="364">
        <v>0</v>
      </c>
      <c r="W12" s="364"/>
      <c r="X12" s="364"/>
      <c r="Y12" s="364"/>
      <c r="Z12" s="365">
        <v>0</v>
      </c>
      <c r="AA12" s="366"/>
      <c r="AB12" s="366"/>
      <c r="AC12" s="367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63"/>
      <c r="AU12" s="363"/>
      <c r="AV12" s="363"/>
      <c r="AW12" s="363"/>
      <c r="AX12" s="363"/>
      <c r="AY12" s="363"/>
      <c r="AZ12" s="363"/>
      <c r="BA12" s="363"/>
      <c r="BB12" s="98"/>
      <c r="BC12" s="99"/>
      <c r="BD12" s="99"/>
      <c r="BE12" s="100"/>
    </row>
    <row r="13" spans="1:57" s="16" customFormat="1" ht="20.100000000000001" customHeight="1">
      <c r="A13" s="343" t="s">
        <v>5</v>
      </c>
      <c r="B13" s="344"/>
      <c r="C13" s="345" t="s">
        <v>621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78">
        <f>SUM(R8:U12)</f>
        <v>38209</v>
      </c>
      <c r="S13" s="378"/>
      <c r="T13" s="378"/>
      <c r="U13" s="378"/>
      <c r="V13" s="378">
        <f>SUM(V8:Y12)</f>
        <v>28653</v>
      </c>
      <c r="W13" s="378"/>
      <c r="X13" s="378"/>
      <c r="Y13" s="378"/>
      <c r="Z13" s="374">
        <f t="shared" ref="Z13" si="1">R13-V13</f>
        <v>9556</v>
      </c>
      <c r="AA13" s="375"/>
      <c r="AB13" s="375"/>
      <c r="AC13" s="376"/>
      <c r="AD13" s="347" t="s">
        <v>633</v>
      </c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9"/>
      <c r="AT13" s="350">
        <f>SUM(AT8:AW12)</f>
        <v>21200</v>
      </c>
      <c r="AU13" s="350"/>
      <c r="AV13" s="350"/>
      <c r="AW13" s="350"/>
      <c r="AX13" s="350">
        <f>SUM(AX8:BA12)</f>
        <v>7360</v>
      </c>
      <c r="AY13" s="350"/>
      <c r="AZ13" s="350"/>
      <c r="BA13" s="350"/>
      <c r="BB13" s="220">
        <f t="shared" ref="BB13" si="2">AT13-AX13</f>
        <v>13840</v>
      </c>
      <c r="BC13" s="221"/>
      <c r="BD13" s="221"/>
      <c r="BE13" s="222"/>
    </row>
    <row r="14" spans="1:57" s="16" customFormat="1" ht="20.100000000000001" customHeight="1">
      <c r="A14" s="377" t="s">
        <v>494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</row>
    <row r="15" spans="1:57" s="16" customFormat="1" ht="20.100000000000001" customHeight="1">
      <c r="A15" s="84" t="s">
        <v>470</v>
      </c>
      <c r="B15" s="84"/>
      <c r="C15" s="371" t="s">
        <v>624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3"/>
      <c r="Z15" s="17"/>
      <c r="AA15" s="17"/>
      <c r="AB15" s="17"/>
      <c r="AC15" s="17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</row>
    <row r="16" spans="1:57" s="16" customFormat="1" ht="20.100000000000001" customHeight="1">
      <c r="A16" s="84"/>
      <c r="B16" s="84"/>
      <c r="C16" s="85" t="s">
        <v>611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368" t="s">
        <v>627</v>
      </c>
      <c r="S16" s="369"/>
      <c r="T16" s="369"/>
      <c r="U16" s="369"/>
      <c r="V16" s="369"/>
      <c r="W16" s="369"/>
      <c r="X16" s="369"/>
      <c r="Y16" s="370"/>
      <c r="Z16" s="358"/>
      <c r="AA16" s="359"/>
      <c r="AB16" s="359"/>
      <c r="AC16" s="359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3"/>
      <c r="AU16" s="334"/>
      <c r="AV16" s="334"/>
      <c r="AW16" s="334"/>
      <c r="AX16" s="333"/>
      <c r="AY16" s="334"/>
      <c r="AZ16" s="334"/>
      <c r="BA16" s="334"/>
      <c r="BB16" s="333"/>
      <c r="BC16" s="334"/>
      <c r="BD16" s="334"/>
      <c r="BE16" s="334"/>
    </row>
    <row r="17" spans="1:57" s="16" customFormat="1" ht="12.75" customHeight="1">
      <c r="A17" s="341" t="s">
        <v>178</v>
      </c>
      <c r="B17" s="341"/>
      <c r="C17" s="342" t="s">
        <v>179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101" t="s">
        <v>180</v>
      </c>
      <c r="S17" s="110"/>
      <c r="T17" s="110"/>
      <c r="U17" s="110"/>
      <c r="V17" s="110"/>
      <c r="W17" s="110"/>
      <c r="X17" s="110"/>
      <c r="Y17" s="10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</row>
    <row r="18" spans="1:57" s="16" customFormat="1" ht="20.100000000000001" customHeight="1">
      <c r="A18" s="353" t="s">
        <v>0</v>
      </c>
      <c r="B18" s="354"/>
      <c r="C18" s="355" t="s">
        <v>625</v>
      </c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65">
        <v>894</v>
      </c>
      <c r="S18" s="366"/>
      <c r="T18" s="366"/>
      <c r="U18" s="366"/>
      <c r="V18" s="366"/>
      <c r="W18" s="366"/>
      <c r="X18" s="366"/>
      <c r="Y18" s="367"/>
      <c r="Z18" s="356"/>
      <c r="AA18" s="356"/>
      <c r="AB18" s="356"/>
      <c r="AC18" s="356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</row>
    <row r="19" spans="1:57" s="19" customFormat="1" ht="20.100000000000001" customHeight="1">
      <c r="A19" s="343" t="s">
        <v>1</v>
      </c>
      <c r="B19" s="344"/>
      <c r="C19" s="345" t="s">
        <v>626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74">
        <f>SUM(R18)</f>
        <v>894</v>
      </c>
      <c r="S19" s="375"/>
      <c r="T19" s="375"/>
      <c r="U19" s="375"/>
      <c r="V19" s="375"/>
      <c r="W19" s="375"/>
      <c r="X19" s="375"/>
      <c r="Y19" s="376"/>
      <c r="Z19" s="346"/>
      <c r="AA19" s="346"/>
      <c r="AB19" s="346"/>
      <c r="AC19" s="346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</row>
    <row r="20" spans="1:57" ht="20.100000000000001" customHeight="1">
      <c r="A20" s="361"/>
      <c r="B20" s="361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15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</row>
  </sheetData>
  <mergeCells count="122">
    <mergeCell ref="BB12:BE12"/>
    <mergeCell ref="R16:Y16"/>
    <mergeCell ref="R17:Y17"/>
    <mergeCell ref="C15:Y15"/>
    <mergeCell ref="R18:Y18"/>
    <mergeCell ref="R19:Y19"/>
    <mergeCell ref="A14:Y14"/>
    <mergeCell ref="A13:B13"/>
    <mergeCell ref="C13:Q13"/>
    <mergeCell ref="R13:U13"/>
    <mergeCell ref="V13:Y13"/>
    <mergeCell ref="Z13:AC13"/>
    <mergeCell ref="A12:B12"/>
    <mergeCell ref="C12:Q12"/>
    <mergeCell ref="R12:U12"/>
    <mergeCell ref="V12:Y12"/>
    <mergeCell ref="Z12:AC12"/>
    <mergeCell ref="AD12:AS12"/>
    <mergeCell ref="AT12:AW12"/>
    <mergeCell ref="AX12:BA12"/>
    <mergeCell ref="AD19:AS19"/>
    <mergeCell ref="AT19:AW19"/>
    <mergeCell ref="AX19:BA19"/>
    <mergeCell ref="BB19:BE1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D10:AS10"/>
    <mergeCell ref="AT10:AW10"/>
    <mergeCell ref="AX10:BA10"/>
    <mergeCell ref="V6:Y6"/>
    <mergeCell ref="Z6:AC6"/>
    <mergeCell ref="AD6:AS6"/>
    <mergeCell ref="AT6:AW6"/>
    <mergeCell ref="AX6:BA6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8:B8"/>
    <mergeCell ref="C8:Q8"/>
    <mergeCell ref="R8:U8"/>
    <mergeCell ref="V8:Y8"/>
    <mergeCell ref="Z8:AC8"/>
    <mergeCell ref="AD8:AS8"/>
    <mergeCell ref="AX9:BA9"/>
    <mergeCell ref="BB9:BE9"/>
    <mergeCell ref="AD20:AR20"/>
    <mergeCell ref="AT20:AW20"/>
    <mergeCell ref="AX20:BA20"/>
    <mergeCell ref="BB20:BE20"/>
    <mergeCell ref="A20:B20"/>
    <mergeCell ref="C20:Q20"/>
    <mergeCell ref="R20:U20"/>
    <mergeCell ref="V20:Y20"/>
    <mergeCell ref="Z20:AC20"/>
    <mergeCell ref="A19:B19"/>
    <mergeCell ref="C19:Q19"/>
    <mergeCell ref="Z19:AC19"/>
    <mergeCell ref="AD13:AS13"/>
    <mergeCell ref="AT13:AW13"/>
    <mergeCell ref="AX13:BA13"/>
    <mergeCell ref="BB13:BE13"/>
    <mergeCell ref="AX18:BA18"/>
    <mergeCell ref="BB18:BE18"/>
    <mergeCell ref="BB17:BE17"/>
    <mergeCell ref="A18:B18"/>
    <mergeCell ref="C18:Q18"/>
    <mergeCell ref="Z18:AC18"/>
    <mergeCell ref="AD18:AS18"/>
    <mergeCell ref="AT18:AW18"/>
    <mergeCell ref="A17:B17"/>
    <mergeCell ref="C17:Q17"/>
    <mergeCell ref="Z17:AC17"/>
    <mergeCell ref="AD17:AS17"/>
    <mergeCell ref="AT17:AW17"/>
    <mergeCell ref="AX17:BA17"/>
    <mergeCell ref="Z16:AC16"/>
    <mergeCell ref="AD16:AS16"/>
    <mergeCell ref="AT16:AW16"/>
    <mergeCell ref="AX16:BA16"/>
    <mergeCell ref="BB16:BE16"/>
    <mergeCell ref="A1:BE1"/>
    <mergeCell ref="A2:BE2"/>
    <mergeCell ref="A3:BE3"/>
    <mergeCell ref="A4:BE4"/>
    <mergeCell ref="A15:B16"/>
    <mergeCell ref="AD15:BE15"/>
    <mergeCell ref="C16:Q16"/>
    <mergeCell ref="BB6:BE6"/>
    <mergeCell ref="A7:B7"/>
    <mergeCell ref="C7:Q7"/>
    <mergeCell ref="R7:U7"/>
    <mergeCell ref="V7:Y7"/>
    <mergeCell ref="Z7:AC7"/>
    <mergeCell ref="AD7:AS7"/>
    <mergeCell ref="AT7:AW7"/>
    <mergeCell ref="AX7:BA7"/>
    <mergeCell ref="BB7:BE7"/>
    <mergeCell ref="A5:B6"/>
    <mergeCell ref="C5:AC5"/>
    <mergeCell ref="AD5:BE5"/>
    <mergeCell ref="C6:Q6"/>
    <mergeCell ref="R6:U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53"/>
  <sheetViews>
    <sheetView view="pageBreakPreview" zoomScaleSheetLayoutView="100" workbookViewId="0">
      <pane xSplit="28" ySplit="7" topLeftCell="AC231" activePane="bottomRight" state="frozen"/>
      <selection pane="topRight" activeCell="AC1" sqref="AC1"/>
      <selection pane="bottomLeft" activeCell="A8" sqref="A8"/>
      <selection pane="bottomRight" sqref="A1:BH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76" t="s">
        <v>739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</row>
    <row r="2" spans="1:61" ht="28.5" customHeight="1">
      <c r="A2" s="212" t="s">
        <v>526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4"/>
    </row>
    <row r="3" spans="1:61" ht="15" customHeight="1">
      <c r="A3" s="77" t="s">
        <v>525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9"/>
    </row>
    <row r="4" spans="1:61" ht="15.95" customHeight="1">
      <c r="A4" s="80" t="s">
        <v>494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2"/>
    </row>
    <row r="5" spans="1:61" ht="15.95" customHeight="1">
      <c r="A5" s="84" t="s">
        <v>470</v>
      </c>
      <c r="B5" s="84"/>
      <c r="C5" s="85" t="s">
        <v>26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 t="s">
        <v>471</v>
      </c>
      <c r="AD5" s="86"/>
      <c r="AE5" s="87" t="s">
        <v>520</v>
      </c>
      <c r="AF5" s="87"/>
      <c r="AG5" s="87"/>
      <c r="AH5" s="87"/>
      <c r="AI5" s="87"/>
      <c r="AJ5" s="87"/>
      <c r="AK5" s="87"/>
      <c r="AL5" s="87"/>
      <c r="AM5" s="237" t="s">
        <v>704</v>
      </c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9"/>
      <c r="BC5" s="88" t="s">
        <v>466</v>
      </c>
      <c r="BD5" s="88"/>
      <c r="BE5" s="88"/>
      <c r="BF5" s="88"/>
      <c r="BG5" s="88" t="s">
        <v>467</v>
      </c>
      <c r="BH5" s="88"/>
      <c r="BI5" s="2"/>
    </row>
    <row r="6" spans="1:61" ht="39.75" customHeigh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6"/>
      <c r="AE6" s="82" t="s">
        <v>518</v>
      </c>
      <c r="AF6" s="83"/>
      <c r="AG6" s="83"/>
      <c r="AH6" s="83"/>
      <c r="AI6" s="82" t="s">
        <v>519</v>
      </c>
      <c r="AJ6" s="83"/>
      <c r="AK6" s="83"/>
      <c r="AL6" s="83"/>
      <c r="AM6" s="232" t="s">
        <v>521</v>
      </c>
      <c r="AN6" s="233"/>
      <c r="AO6" s="233"/>
      <c r="AP6" s="234"/>
      <c r="AQ6" s="232" t="s">
        <v>524</v>
      </c>
      <c r="AR6" s="233"/>
      <c r="AS6" s="233"/>
      <c r="AT6" s="234"/>
      <c r="AU6" s="232" t="s">
        <v>522</v>
      </c>
      <c r="AV6" s="233"/>
      <c r="AW6" s="233"/>
      <c r="AX6" s="234"/>
      <c r="AY6" s="232" t="s">
        <v>523</v>
      </c>
      <c r="AZ6" s="233"/>
      <c r="BA6" s="233"/>
      <c r="BB6" s="234"/>
      <c r="BC6" s="88"/>
      <c r="BD6" s="88"/>
      <c r="BE6" s="88"/>
      <c r="BF6" s="88"/>
      <c r="BG6" s="88"/>
      <c r="BH6" s="88"/>
    </row>
    <row r="7" spans="1:61">
      <c r="A7" s="108" t="s">
        <v>178</v>
      </c>
      <c r="B7" s="109"/>
      <c r="C7" s="101" t="s">
        <v>179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01" t="s">
        <v>180</v>
      </c>
      <c r="AD7" s="110"/>
      <c r="AE7" s="101" t="s">
        <v>177</v>
      </c>
      <c r="AF7" s="110"/>
      <c r="AG7" s="110"/>
      <c r="AH7" s="102"/>
      <c r="AI7" s="101" t="s">
        <v>468</v>
      </c>
      <c r="AJ7" s="110"/>
      <c r="AK7" s="110"/>
      <c r="AL7" s="102"/>
      <c r="AM7" s="101" t="s">
        <v>636</v>
      </c>
      <c r="AN7" s="110"/>
      <c r="AO7" s="110"/>
      <c r="AP7" s="102"/>
      <c r="AQ7" s="101" t="s">
        <v>637</v>
      </c>
      <c r="AR7" s="110"/>
      <c r="AS7" s="110"/>
      <c r="AT7" s="102"/>
      <c r="AU7" s="101" t="s">
        <v>651</v>
      </c>
      <c r="AV7" s="110"/>
      <c r="AW7" s="110"/>
      <c r="AX7" s="102"/>
      <c r="AY7" s="101" t="s">
        <v>652</v>
      </c>
      <c r="AZ7" s="110"/>
      <c r="BA7" s="110"/>
      <c r="BB7" s="102"/>
      <c r="BC7" s="101" t="s">
        <v>653</v>
      </c>
      <c r="BD7" s="110"/>
      <c r="BE7" s="110"/>
      <c r="BF7" s="102"/>
      <c r="BG7" s="101" t="s">
        <v>654</v>
      </c>
      <c r="BH7" s="102"/>
    </row>
    <row r="8" spans="1:61" ht="20.100000000000001" customHeight="1">
      <c r="A8" s="307" t="s">
        <v>0</v>
      </c>
      <c r="B8" s="308"/>
      <c r="C8" s="103" t="s">
        <v>244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5"/>
      <c r="AC8" s="96" t="s">
        <v>245</v>
      </c>
      <c r="AD8" s="97"/>
      <c r="AE8" s="398">
        <v>76095</v>
      </c>
      <c r="AF8" s="399"/>
      <c r="AG8" s="399"/>
      <c r="AH8" s="400"/>
      <c r="AI8" s="398">
        <v>76095</v>
      </c>
      <c r="AJ8" s="399"/>
      <c r="AK8" s="399"/>
      <c r="AL8" s="400"/>
      <c r="AM8" s="404">
        <v>39569</v>
      </c>
      <c r="AN8" s="405"/>
      <c r="AO8" s="405"/>
      <c r="AP8" s="406"/>
      <c r="AQ8" s="407" t="s">
        <v>703</v>
      </c>
      <c r="AR8" s="408"/>
      <c r="AS8" s="408"/>
      <c r="AT8" s="409"/>
      <c r="AU8" s="394" t="s">
        <v>703</v>
      </c>
      <c r="AV8" s="395"/>
      <c r="AW8" s="395"/>
      <c r="AX8" s="396"/>
      <c r="AY8" s="407" t="s">
        <v>703</v>
      </c>
      <c r="AZ8" s="408"/>
      <c r="BA8" s="408"/>
      <c r="BB8" s="409"/>
      <c r="BC8" s="404">
        <v>39569</v>
      </c>
      <c r="BD8" s="405"/>
      <c r="BE8" s="405"/>
      <c r="BF8" s="406"/>
      <c r="BG8" s="106">
        <f>IF(AI8&gt;0,BC8/AI8,"n.é.")</f>
        <v>0.51999474341283924</v>
      </c>
      <c r="BH8" s="107"/>
    </row>
    <row r="9" spans="1:61" s="13" customFormat="1" ht="20.100000000000001" customHeight="1">
      <c r="A9" s="387" t="s">
        <v>527</v>
      </c>
      <c r="B9" s="388"/>
      <c r="C9" s="389" t="s">
        <v>528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1"/>
      <c r="AC9" s="392" t="s">
        <v>527</v>
      </c>
      <c r="AD9" s="393"/>
      <c r="AE9" s="381">
        <v>63341</v>
      </c>
      <c r="AF9" s="382"/>
      <c r="AG9" s="382"/>
      <c r="AH9" s="383"/>
      <c r="AI9" s="381">
        <v>63341</v>
      </c>
      <c r="AJ9" s="382"/>
      <c r="AK9" s="382"/>
      <c r="AL9" s="383"/>
      <c r="AM9" s="394" t="s">
        <v>703</v>
      </c>
      <c r="AN9" s="395"/>
      <c r="AO9" s="395"/>
      <c r="AP9" s="396"/>
      <c r="AQ9" s="394" t="s">
        <v>703</v>
      </c>
      <c r="AR9" s="395"/>
      <c r="AS9" s="395"/>
      <c r="AT9" s="396"/>
      <c r="AU9" s="394" t="s">
        <v>703</v>
      </c>
      <c r="AV9" s="395"/>
      <c r="AW9" s="395"/>
      <c r="AX9" s="396"/>
      <c r="AY9" s="394" t="s">
        <v>703</v>
      </c>
      <c r="AZ9" s="395"/>
      <c r="BA9" s="395"/>
      <c r="BB9" s="396"/>
      <c r="BC9" s="394" t="s">
        <v>703</v>
      </c>
      <c r="BD9" s="395"/>
      <c r="BE9" s="395"/>
      <c r="BF9" s="396"/>
      <c r="BG9" s="397" t="s">
        <v>709</v>
      </c>
      <c r="BH9" s="386"/>
    </row>
    <row r="10" spans="1:61" s="13" customFormat="1" ht="20.100000000000001" customHeight="1">
      <c r="A10" s="387" t="s">
        <v>527</v>
      </c>
      <c r="B10" s="388"/>
      <c r="C10" s="389" t="s">
        <v>529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1"/>
      <c r="AC10" s="392" t="s">
        <v>527</v>
      </c>
      <c r="AD10" s="393"/>
      <c r="AE10" s="381">
        <v>3888</v>
      </c>
      <c r="AF10" s="382"/>
      <c r="AG10" s="382"/>
      <c r="AH10" s="383"/>
      <c r="AI10" s="381">
        <v>3888</v>
      </c>
      <c r="AJ10" s="382"/>
      <c r="AK10" s="382"/>
      <c r="AL10" s="383"/>
      <c r="AM10" s="394" t="s">
        <v>703</v>
      </c>
      <c r="AN10" s="395"/>
      <c r="AO10" s="395"/>
      <c r="AP10" s="396"/>
      <c r="AQ10" s="394" t="s">
        <v>703</v>
      </c>
      <c r="AR10" s="395"/>
      <c r="AS10" s="395"/>
      <c r="AT10" s="396"/>
      <c r="AU10" s="394" t="s">
        <v>703</v>
      </c>
      <c r="AV10" s="395"/>
      <c r="AW10" s="395"/>
      <c r="AX10" s="396"/>
      <c r="AY10" s="394" t="s">
        <v>703</v>
      </c>
      <c r="AZ10" s="395"/>
      <c r="BA10" s="395"/>
      <c r="BB10" s="396"/>
      <c r="BC10" s="394" t="s">
        <v>703</v>
      </c>
      <c r="BD10" s="395"/>
      <c r="BE10" s="395"/>
      <c r="BF10" s="396"/>
      <c r="BG10" s="397" t="s">
        <v>709</v>
      </c>
      <c r="BH10" s="386"/>
    </row>
    <row r="11" spans="1:61" s="13" customFormat="1" ht="20.100000000000001" customHeight="1">
      <c r="A11" s="387" t="s">
        <v>527</v>
      </c>
      <c r="B11" s="388"/>
      <c r="C11" s="389" t="s">
        <v>530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1"/>
      <c r="AC11" s="392" t="s">
        <v>527</v>
      </c>
      <c r="AD11" s="393"/>
      <c r="AE11" s="381">
        <v>3356</v>
      </c>
      <c r="AF11" s="382"/>
      <c r="AG11" s="382"/>
      <c r="AH11" s="383"/>
      <c r="AI11" s="381">
        <v>3356</v>
      </c>
      <c r="AJ11" s="382"/>
      <c r="AK11" s="382"/>
      <c r="AL11" s="383"/>
      <c r="AM11" s="394" t="s">
        <v>703</v>
      </c>
      <c r="AN11" s="395"/>
      <c r="AO11" s="395"/>
      <c r="AP11" s="396"/>
      <c r="AQ11" s="394" t="s">
        <v>703</v>
      </c>
      <c r="AR11" s="395"/>
      <c r="AS11" s="395"/>
      <c r="AT11" s="396"/>
      <c r="AU11" s="394" t="s">
        <v>703</v>
      </c>
      <c r="AV11" s="395"/>
      <c r="AW11" s="395"/>
      <c r="AX11" s="396"/>
      <c r="AY11" s="394" t="s">
        <v>703</v>
      </c>
      <c r="AZ11" s="395"/>
      <c r="BA11" s="395"/>
      <c r="BB11" s="396"/>
      <c r="BC11" s="394" t="s">
        <v>703</v>
      </c>
      <c r="BD11" s="395"/>
      <c r="BE11" s="395"/>
      <c r="BF11" s="396"/>
      <c r="BG11" s="397" t="s">
        <v>709</v>
      </c>
      <c r="BH11" s="386"/>
    </row>
    <row r="12" spans="1:61" s="13" customFormat="1" ht="20.100000000000001" customHeight="1">
      <c r="A12" s="387" t="s">
        <v>527</v>
      </c>
      <c r="B12" s="388"/>
      <c r="C12" s="389" t="s">
        <v>533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1"/>
      <c r="AC12" s="392" t="s">
        <v>527</v>
      </c>
      <c r="AD12" s="393"/>
      <c r="AE12" s="381">
        <v>0</v>
      </c>
      <c r="AF12" s="382"/>
      <c r="AG12" s="382"/>
      <c r="AH12" s="383"/>
      <c r="AI12" s="381">
        <v>5510</v>
      </c>
      <c r="AJ12" s="382"/>
      <c r="AK12" s="382"/>
      <c r="AL12" s="383"/>
      <c r="AM12" s="394" t="s">
        <v>703</v>
      </c>
      <c r="AN12" s="395"/>
      <c r="AO12" s="395"/>
      <c r="AP12" s="396"/>
      <c r="AQ12" s="394" t="s">
        <v>703</v>
      </c>
      <c r="AR12" s="395"/>
      <c r="AS12" s="395"/>
      <c r="AT12" s="396"/>
      <c r="AU12" s="394" t="s">
        <v>703</v>
      </c>
      <c r="AV12" s="395"/>
      <c r="AW12" s="395"/>
      <c r="AX12" s="396"/>
      <c r="AY12" s="394" t="s">
        <v>703</v>
      </c>
      <c r="AZ12" s="395"/>
      <c r="BA12" s="395"/>
      <c r="BB12" s="396"/>
      <c r="BC12" s="394" t="s">
        <v>703</v>
      </c>
      <c r="BD12" s="395"/>
      <c r="BE12" s="395"/>
      <c r="BF12" s="396"/>
      <c r="BG12" s="397" t="s">
        <v>709</v>
      </c>
      <c r="BH12" s="386"/>
    </row>
    <row r="13" spans="1:61" ht="20.100000000000001" customHeight="1">
      <c r="A13" s="307" t="s">
        <v>1</v>
      </c>
      <c r="B13" s="308"/>
      <c r="C13" s="93" t="s">
        <v>246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96" t="s">
        <v>247</v>
      </c>
      <c r="AD13" s="97"/>
      <c r="AE13" s="398">
        <v>35410</v>
      </c>
      <c r="AF13" s="399"/>
      <c r="AG13" s="399"/>
      <c r="AH13" s="400"/>
      <c r="AI13" s="398">
        <v>35410</v>
      </c>
      <c r="AJ13" s="399"/>
      <c r="AK13" s="399"/>
      <c r="AL13" s="400"/>
      <c r="AM13" s="404">
        <v>17907</v>
      </c>
      <c r="AN13" s="405"/>
      <c r="AO13" s="405"/>
      <c r="AP13" s="406"/>
      <c r="AQ13" s="407" t="s">
        <v>703</v>
      </c>
      <c r="AR13" s="408"/>
      <c r="AS13" s="408"/>
      <c r="AT13" s="409"/>
      <c r="AU13" s="394" t="s">
        <v>703</v>
      </c>
      <c r="AV13" s="395"/>
      <c r="AW13" s="395"/>
      <c r="AX13" s="396"/>
      <c r="AY13" s="407" t="s">
        <v>703</v>
      </c>
      <c r="AZ13" s="408"/>
      <c r="BA13" s="408"/>
      <c r="BB13" s="409"/>
      <c r="BC13" s="404">
        <v>17907</v>
      </c>
      <c r="BD13" s="405"/>
      <c r="BE13" s="405"/>
      <c r="BF13" s="406"/>
      <c r="BG13" s="106">
        <f t="shared" ref="BG13:BG73" si="0">IF(AI13&gt;0,BC13/AI13,"n.é.")</f>
        <v>0.50570460321942956</v>
      </c>
      <c r="BH13" s="107"/>
    </row>
    <row r="14" spans="1:61" s="13" customFormat="1" ht="20.100000000000001" customHeight="1">
      <c r="A14" s="387" t="s">
        <v>527</v>
      </c>
      <c r="B14" s="388"/>
      <c r="C14" s="389" t="s">
        <v>531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1"/>
      <c r="AC14" s="392" t="s">
        <v>527</v>
      </c>
      <c r="AD14" s="393"/>
      <c r="AE14" s="381">
        <f>17385+8559+220+3600+1800</f>
        <v>31564</v>
      </c>
      <c r="AF14" s="382"/>
      <c r="AG14" s="382"/>
      <c r="AH14" s="383"/>
      <c r="AI14" s="381">
        <v>31565</v>
      </c>
      <c r="AJ14" s="382"/>
      <c r="AK14" s="382"/>
      <c r="AL14" s="383"/>
      <c r="AM14" s="394" t="s">
        <v>703</v>
      </c>
      <c r="AN14" s="395"/>
      <c r="AO14" s="395"/>
      <c r="AP14" s="396"/>
      <c r="AQ14" s="394" t="s">
        <v>703</v>
      </c>
      <c r="AR14" s="395"/>
      <c r="AS14" s="395"/>
      <c r="AT14" s="396"/>
      <c r="AU14" s="394" t="s">
        <v>703</v>
      </c>
      <c r="AV14" s="395"/>
      <c r="AW14" s="395"/>
      <c r="AX14" s="396"/>
      <c r="AY14" s="394" t="s">
        <v>703</v>
      </c>
      <c r="AZ14" s="395"/>
      <c r="BA14" s="395"/>
      <c r="BB14" s="396"/>
      <c r="BC14" s="394" t="s">
        <v>703</v>
      </c>
      <c r="BD14" s="395"/>
      <c r="BE14" s="395"/>
      <c r="BF14" s="396"/>
      <c r="BG14" s="397" t="s">
        <v>709</v>
      </c>
      <c r="BH14" s="386"/>
    </row>
    <row r="15" spans="1:61" s="13" customFormat="1" ht="20.100000000000001" customHeight="1">
      <c r="A15" s="387" t="s">
        <v>527</v>
      </c>
      <c r="B15" s="388"/>
      <c r="C15" s="389" t="s">
        <v>532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1"/>
      <c r="AC15" s="392" t="s">
        <v>527</v>
      </c>
      <c r="AD15" s="393"/>
      <c r="AE15" s="381">
        <f>2576+1269</f>
        <v>3845</v>
      </c>
      <c r="AF15" s="382"/>
      <c r="AG15" s="382"/>
      <c r="AH15" s="383"/>
      <c r="AI15" s="381">
        <v>3845</v>
      </c>
      <c r="AJ15" s="382"/>
      <c r="AK15" s="382"/>
      <c r="AL15" s="383"/>
      <c r="AM15" s="394" t="s">
        <v>703</v>
      </c>
      <c r="AN15" s="395"/>
      <c r="AO15" s="395"/>
      <c r="AP15" s="396"/>
      <c r="AQ15" s="394" t="s">
        <v>703</v>
      </c>
      <c r="AR15" s="395"/>
      <c r="AS15" s="395"/>
      <c r="AT15" s="396"/>
      <c r="AU15" s="394" t="s">
        <v>703</v>
      </c>
      <c r="AV15" s="395"/>
      <c r="AW15" s="395"/>
      <c r="AX15" s="396"/>
      <c r="AY15" s="394" t="s">
        <v>703</v>
      </c>
      <c r="AZ15" s="395"/>
      <c r="BA15" s="395"/>
      <c r="BB15" s="396"/>
      <c r="BC15" s="394" t="s">
        <v>703</v>
      </c>
      <c r="BD15" s="395"/>
      <c r="BE15" s="395"/>
      <c r="BF15" s="396"/>
      <c r="BG15" s="397" t="s">
        <v>709</v>
      </c>
      <c r="BH15" s="386"/>
    </row>
    <row r="16" spans="1:61" ht="20.100000000000001" customHeight="1">
      <c r="A16" s="307" t="s">
        <v>2</v>
      </c>
      <c r="B16" s="308"/>
      <c r="C16" s="93" t="s">
        <v>248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96" t="s">
        <v>249</v>
      </c>
      <c r="AD16" s="97"/>
      <c r="AE16" s="398">
        <v>44721</v>
      </c>
      <c r="AF16" s="399"/>
      <c r="AG16" s="399"/>
      <c r="AH16" s="400"/>
      <c r="AI16" s="398">
        <v>44721</v>
      </c>
      <c r="AJ16" s="399"/>
      <c r="AK16" s="399"/>
      <c r="AL16" s="400"/>
      <c r="AM16" s="404">
        <v>21692</v>
      </c>
      <c r="AN16" s="405"/>
      <c r="AO16" s="405"/>
      <c r="AP16" s="406"/>
      <c r="AQ16" s="407" t="s">
        <v>703</v>
      </c>
      <c r="AR16" s="408"/>
      <c r="AS16" s="408"/>
      <c r="AT16" s="409"/>
      <c r="AU16" s="394" t="s">
        <v>703</v>
      </c>
      <c r="AV16" s="395"/>
      <c r="AW16" s="395"/>
      <c r="AX16" s="396"/>
      <c r="AY16" s="407" t="s">
        <v>703</v>
      </c>
      <c r="AZ16" s="408"/>
      <c r="BA16" s="408"/>
      <c r="BB16" s="409"/>
      <c r="BC16" s="404">
        <v>21692</v>
      </c>
      <c r="BD16" s="405"/>
      <c r="BE16" s="405"/>
      <c r="BF16" s="406"/>
      <c r="BG16" s="106">
        <f t="shared" si="0"/>
        <v>0.48505176538986161</v>
      </c>
      <c r="BH16" s="107"/>
    </row>
    <row r="17" spans="1:60" s="13" customFormat="1" ht="20.100000000000001" customHeight="1">
      <c r="A17" s="387" t="s">
        <v>527</v>
      </c>
      <c r="B17" s="388"/>
      <c r="C17" s="389" t="s">
        <v>533</v>
      </c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1"/>
      <c r="AC17" s="392" t="s">
        <v>527</v>
      </c>
      <c r="AD17" s="393"/>
      <c r="AE17" s="381">
        <v>5510</v>
      </c>
      <c r="AF17" s="382"/>
      <c r="AG17" s="382"/>
      <c r="AH17" s="383"/>
      <c r="AI17" s="381">
        <v>0</v>
      </c>
      <c r="AJ17" s="382"/>
      <c r="AK17" s="382"/>
      <c r="AL17" s="383"/>
      <c r="AM17" s="394" t="s">
        <v>703</v>
      </c>
      <c r="AN17" s="395"/>
      <c r="AO17" s="395"/>
      <c r="AP17" s="396"/>
      <c r="AQ17" s="394" t="s">
        <v>703</v>
      </c>
      <c r="AR17" s="395"/>
      <c r="AS17" s="395"/>
      <c r="AT17" s="396"/>
      <c r="AU17" s="394" t="s">
        <v>703</v>
      </c>
      <c r="AV17" s="395"/>
      <c r="AW17" s="395"/>
      <c r="AX17" s="396"/>
      <c r="AY17" s="394" t="s">
        <v>703</v>
      </c>
      <c r="AZ17" s="395"/>
      <c r="BA17" s="395"/>
      <c r="BB17" s="396"/>
      <c r="BC17" s="394" t="s">
        <v>703</v>
      </c>
      <c r="BD17" s="395"/>
      <c r="BE17" s="395"/>
      <c r="BF17" s="396"/>
      <c r="BG17" s="397" t="s">
        <v>709</v>
      </c>
      <c r="BH17" s="386"/>
    </row>
    <row r="18" spans="1:60" s="13" customFormat="1" ht="20.100000000000001" customHeight="1">
      <c r="A18" s="387" t="s">
        <v>527</v>
      </c>
      <c r="B18" s="388"/>
      <c r="C18" s="389" t="s">
        <v>534</v>
      </c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1"/>
      <c r="AC18" s="392" t="s">
        <v>527</v>
      </c>
      <c r="AD18" s="393"/>
      <c r="AE18" s="381">
        <v>1827</v>
      </c>
      <c r="AF18" s="382"/>
      <c r="AG18" s="382"/>
      <c r="AH18" s="383"/>
      <c r="AI18" s="381">
        <v>1827</v>
      </c>
      <c r="AJ18" s="382"/>
      <c r="AK18" s="382"/>
      <c r="AL18" s="383"/>
      <c r="AM18" s="394" t="s">
        <v>703</v>
      </c>
      <c r="AN18" s="395"/>
      <c r="AO18" s="395"/>
      <c r="AP18" s="396"/>
      <c r="AQ18" s="394" t="s">
        <v>703</v>
      </c>
      <c r="AR18" s="395"/>
      <c r="AS18" s="395"/>
      <c r="AT18" s="396"/>
      <c r="AU18" s="394" t="s">
        <v>703</v>
      </c>
      <c r="AV18" s="395"/>
      <c r="AW18" s="395"/>
      <c r="AX18" s="396"/>
      <c r="AY18" s="394" t="s">
        <v>703</v>
      </c>
      <c r="AZ18" s="395"/>
      <c r="BA18" s="395"/>
      <c r="BB18" s="396"/>
      <c r="BC18" s="394" t="s">
        <v>703</v>
      </c>
      <c r="BD18" s="395"/>
      <c r="BE18" s="395"/>
      <c r="BF18" s="396"/>
      <c r="BG18" s="397" t="s">
        <v>709</v>
      </c>
      <c r="BH18" s="386"/>
    </row>
    <row r="19" spans="1:60" s="13" customFormat="1" ht="20.100000000000001" customHeight="1">
      <c r="A19" s="387" t="s">
        <v>527</v>
      </c>
      <c r="B19" s="388"/>
      <c r="C19" s="389" t="s">
        <v>535</v>
      </c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1"/>
      <c r="AC19" s="392" t="s">
        <v>527</v>
      </c>
      <c r="AD19" s="393"/>
      <c r="AE19" s="381">
        <v>1073</v>
      </c>
      <c r="AF19" s="382"/>
      <c r="AG19" s="382"/>
      <c r="AH19" s="383"/>
      <c r="AI19" s="381">
        <v>1073</v>
      </c>
      <c r="AJ19" s="382"/>
      <c r="AK19" s="382"/>
      <c r="AL19" s="383"/>
      <c r="AM19" s="394" t="s">
        <v>703</v>
      </c>
      <c r="AN19" s="395"/>
      <c r="AO19" s="395"/>
      <c r="AP19" s="396"/>
      <c r="AQ19" s="394" t="s">
        <v>703</v>
      </c>
      <c r="AR19" s="395"/>
      <c r="AS19" s="395"/>
      <c r="AT19" s="396"/>
      <c r="AU19" s="394" t="s">
        <v>703</v>
      </c>
      <c r="AV19" s="395"/>
      <c r="AW19" s="395"/>
      <c r="AX19" s="396"/>
      <c r="AY19" s="394" t="s">
        <v>703</v>
      </c>
      <c r="AZ19" s="395"/>
      <c r="BA19" s="395"/>
      <c r="BB19" s="396"/>
      <c r="BC19" s="394" t="s">
        <v>703</v>
      </c>
      <c r="BD19" s="395"/>
      <c r="BE19" s="395"/>
      <c r="BF19" s="396"/>
      <c r="BG19" s="397" t="s">
        <v>709</v>
      </c>
      <c r="BH19" s="386"/>
    </row>
    <row r="20" spans="1:60" s="13" customFormat="1" ht="20.100000000000001" customHeight="1">
      <c r="A20" s="387" t="s">
        <v>527</v>
      </c>
      <c r="B20" s="388"/>
      <c r="C20" s="389" t="s">
        <v>536</v>
      </c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1"/>
      <c r="AC20" s="392" t="s">
        <v>527</v>
      </c>
      <c r="AD20" s="393"/>
      <c r="AE20" s="381">
        <f>9058+10862</f>
        <v>19920</v>
      </c>
      <c r="AF20" s="382"/>
      <c r="AG20" s="382"/>
      <c r="AH20" s="383"/>
      <c r="AI20" s="381">
        <v>19920</v>
      </c>
      <c r="AJ20" s="382"/>
      <c r="AK20" s="382"/>
      <c r="AL20" s="383"/>
      <c r="AM20" s="394" t="s">
        <v>703</v>
      </c>
      <c r="AN20" s="395"/>
      <c r="AO20" s="395"/>
      <c r="AP20" s="396"/>
      <c r="AQ20" s="394" t="s">
        <v>703</v>
      </c>
      <c r="AR20" s="395"/>
      <c r="AS20" s="395"/>
      <c r="AT20" s="396"/>
      <c r="AU20" s="394" t="s">
        <v>703</v>
      </c>
      <c r="AV20" s="395"/>
      <c r="AW20" s="395"/>
      <c r="AX20" s="396"/>
      <c r="AY20" s="394" t="s">
        <v>703</v>
      </c>
      <c r="AZ20" s="395"/>
      <c r="BA20" s="395"/>
      <c r="BB20" s="396"/>
      <c r="BC20" s="394" t="s">
        <v>703</v>
      </c>
      <c r="BD20" s="395"/>
      <c r="BE20" s="395"/>
      <c r="BF20" s="396"/>
      <c r="BG20" s="397" t="s">
        <v>709</v>
      </c>
      <c r="BH20" s="386"/>
    </row>
    <row r="21" spans="1:60" s="13" customFormat="1" ht="20.100000000000001" customHeight="1">
      <c r="A21" s="387" t="s">
        <v>527</v>
      </c>
      <c r="B21" s="388"/>
      <c r="C21" s="389" t="s">
        <v>630</v>
      </c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1"/>
      <c r="AC21" s="392" t="s">
        <v>527</v>
      </c>
      <c r="AD21" s="393"/>
      <c r="AE21" s="381">
        <v>21902</v>
      </c>
      <c r="AF21" s="382"/>
      <c r="AG21" s="382"/>
      <c r="AH21" s="383"/>
      <c r="AI21" s="381">
        <v>21901</v>
      </c>
      <c r="AJ21" s="382"/>
      <c r="AK21" s="382"/>
      <c r="AL21" s="383"/>
      <c r="AM21" s="394" t="s">
        <v>703</v>
      </c>
      <c r="AN21" s="395"/>
      <c r="AO21" s="395"/>
      <c r="AP21" s="396"/>
      <c r="AQ21" s="394" t="s">
        <v>703</v>
      </c>
      <c r="AR21" s="395"/>
      <c r="AS21" s="395"/>
      <c r="AT21" s="396"/>
      <c r="AU21" s="394" t="s">
        <v>703</v>
      </c>
      <c r="AV21" s="395"/>
      <c r="AW21" s="395"/>
      <c r="AX21" s="396"/>
      <c r="AY21" s="394" t="s">
        <v>703</v>
      </c>
      <c r="AZ21" s="395"/>
      <c r="BA21" s="395"/>
      <c r="BB21" s="396"/>
      <c r="BC21" s="394" t="s">
        <v>703</v>
      </c>
      <c r="BD21" s="395"/>
      <c r="BE21" s="395"/>
      <c r="BF21" s="396"/>
      <c r="BG21" s="397" t="s">
        <v>709</v>
      </c>
      <c r="BH21" s="386"/>
    </row>
    <row r="22" spans="1:60" ht="20.100000000000001" customHeight="1">
      <c r="A22" s="307" t="s">
        <v>3</v>
      </c>
      <c r="B22" s="308"/>
      <c r="C22" s="93" t="s">
        <v>250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6" t="s">
        <v>251</v>
      </c>
      <c r="AD22" s="97"/>
      <c r="AE22" s="398">
        <f>AE23</f>
        <v>2834</v>
      </c>
      <c r="AF22" s="399"/>
      <c r="AG22" s="399"/>
      <c r="AH22" s="400"/>
      <c r="AI22" s="398">
        <v>2834</v>
      </c>
      <c r="AJ22" s="399"/>
      <c r="AK22" s="399"/>
      <c r="AL22" s="400"/>
      <c r="AM22" s="404">
        <v>1474</v>
      </c>
      <c r="AN22" s="405"/>
      <c r="AO22" s="405"/>
      <c r="AP22" s="406"/>
      <c r="AQ22" s="407" t="s">
        <v>703</v>
      </c>
      <c r="AR22" s="408"/>
      <c r="AS22" s="408"/>
      <c r="AT22" s="409"/>
      <c r="AU22" s="394" t="s">
        <v>703</v>
      </c>
      <c r="AV22" s="395"/>
      <c r="AW22" s="395"/>
      <c r="AX22" s="396"/>
      <c r="AY22" s="407" t="s">
        <v>703</v>
      </c>
      <c r="AZ22" s="408"/>
      <c r="BA22" s="408"/>
      <c r="BB22" s="409"/>
      <c r="BC22" s="404">
        <v>1474</v>
      </c>
      <c r="BD22" s="405"/>
      <c r="BE22" s="405"/>
      <c r="BF22" s="406"/>
      <c r="BG22" s="106">
        <f t="shared" si="0"/>
        <v>0.52011291460832743</v>
      </c>
      <c r="BH22" s="107"/>
    </row>
    <row r="23" spans="1:60" s="13" customFormat="1" ht="20.100000000000001" customHeight="1">
      <c r="A23" s="387" t="s">
        <v>527</v>
      </c>
      <c r="B23" s="388"/>
      <c r="C23" s="389" t="s">
        <v>537</v>
      </c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1"/>
      <c r="AC23" s="392" t="s">
        <v>527</v>
      </c>
      <c r="AD23" s="393"/>
      <c r="AE23" s="381">
        <v>2834</v>
      </c>
      <c r="AF23" s="382"/>
      <c r="AG23" s="382"/>
      <c r="AH23" s="383"/>
      <c r="AI23" s="381">
        <v>2834</v>
      </c>
      <c r="AJ23" s="382"/>
      <c r="AK23" s="382"/>
      <c r="AL23" s="383"/>
      <c r="AM23" s="394" t="s">
        <v>703</v>
      </c>
      <c r="AN23" s="395"/>
      <c r="AO23" s="395"/>
      <c r="AP23" s="396"/>
      <c r="AQ23" s="394" t="s">
        <v>703</v>
      </c>
      <c r="AR23" s="395"/>
      <c r="AS23" s="395"/>
      <c r="AT23" s="396"/>
      <c r="AU23" s="394" t="s">
        <v>703</v>
      </c>
      <c r="AV23" s="395"/>
      <c r="AW23" s="395"/>
      <c r="AX23" s="396"/>
      <c r="AY23" s="394" t="s">
        <v>703</v>
      </c>
      <c r="AZ23" s="395"/>
      <c r="BA23" s="395"/>
      <c r="BB23" s="396"/>
      <c r="BC23" s="394" t="s">
        <v>703</v>
      </c>
      <c r="BD23" s="395"/>
      <c r="BE23" s="395"/>
      <c r="BF23" s="396"/>
      <c r="BG23" s="397" t="s">
        <v>709</v>
      </c>
      <c r="BH23" s="386"/>
    </row>
    <row r="24" spans="1:60" ht="20.100000000000001" customHeight="1">
      <c r="A24" s="307" t="s">
        <v>4</v>
      </c>
      <c r="B24" s="308"/>
      <c r="C24" s="93" t="s">
        <v>252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96" t="s">
        <v>253</v>
      </c>
      <c r="AD24" s="97"/>
      <c r="AE24" s="398">
        <v>95</v>
      </c>
      <c r="AF24" s="399"/>
      <c r="AG24" s="399"/>
      <c r="AH24" s="400"/>
      <c r="AI24" s="398">
        <v>95</v>
      </c>
      <c r="AJ24" s="399"/>
      <c r="AK24" s="399"/>
      <c r="AL24" s="400"/>
      <c r="AM24" s="404">
        <v>1950</v>
      </c>
      <c r="AN24" s="405"/>
      <c r="AO24" s="405"/>
      <c r="AP24" s="406"/>
      <c r="AQ24" s="407" t="s">
        <v>703</v>
      </c>
      <c r="AR24" s="408"/>
      <c r="AS24" s="408"/>
      <c r="AT24" s="409"/>
      <c r="AU24" s="394" t="s">
        <v>703</v>
      </c>
      <c r="AV24" s="395"/>
      <c r="AW24" s="395"/>
      <c r="AX24" s="396"/>
      <c r="AY24" s="407" t="s">
        <v>703</v>
      </c>
      <c r="AZ24" s="408"/>
      <c r="BA24" s="408"/>
      <c r="BB24" s="409"/>
      <c r="BC24" s="404">
        <v>1950</v>
      </c>
      <c r="BD24" s="405"/>
      <c r="BE24" s="405"/>
      <c r="BF24" s="406"/>
      <c r="BG24" s="106">
        <f t="shared" si="0"/>
        <v>20.526315789473685</v>
      </c>
      <c r="BH24" s="107"/>
    </row>
    <row r="25" spans="1:60" ht="20.100000000000001" customHeight="1">
      <c r="A25" s="307" t="s">
        <v>5</v>
      </c>
      <c r="B25" s="308"/>
      <c r="C25" s="93" t="s">
        <v>254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  <c r="AC25" s="96" t="s">
        <v>255</v>
      </c>
      <c r="AD25" s="97"/>
      <c r="AE25" s="398"/>
      <c r="AF25" s="399"/>
      <c r="AG25" s="399"/>
      <c r="AH25" s="400"/>
      <c r="AI25" s="398"/>
      <c r="AJ25" s="399"/>
      <c r="AK25" s="399"/>
      <c r="AL25" s="400"/>
      <c r="AM25" s="404"/>
      <c r="AN25" s="405"/>
      <c r="AO25" s="405"/>
      <c r="AP25" s="406"/>
      <c r="AQ25" s="407" t="s">
        <v>703</v>
      </c>
      <c r="AR25" s="408"/>
      <c r="AS25" s="408"/>
      <c r="AT25" s="409"/>
      <c r="AU25" s="394" t="s">
        <v>703</v>
      </c>
      <c r="AV25" s="395"/>
      <c r="AW25" s="395"/>
      <c r="AX25" s="396"/>
      <c r="AY25" s="407" t="s">
        <v>703</v>
      </c>
      <c r="AZ25" s="408"/>
      <c r="BA25" s="408"/>
      <c r="BB25" s="409"/>
      <c r="BC25" s="404"/>
      <c r="BD25" s="405"/>
      <c r="BE25" s="405"/>
      <c r="BF25" s="406"/>
      <c r="BG25" s="106" t="str">
        <f t="shared" si="0"/>
        <v>n.é.</v>
      </c>
      <c r="BH25" s="107"/>
    </row>
    <row r="26" spans="1:60" s="3" customFormat="1" ht="20.100000000000001" customHeight="1">
      <c r="A26" s="415" t="s">
        <v>6</v>
      </c>
      <c r="B26" s="416"/>
      <c r="C26" s="113" t="s">
        <v>256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  <c r="AC26" s="116" t="s">
        <v>257</v>
      </c>
      <c r="AD26" s="117"/>
      <c r="AE26" s="118">
        <f>AE8+AE13+AE16+AE22+AE24+AE25</f>
        <v>159155</v>
      </c>
      <c r="AF26" s="119"/>
      <c r="AG26" s="119"/>
      <c r="AH26" s="120"/>
      <c r="AI26" s="118">
        <f t="shared" ref="AI26" si="1">AI8+AI13+AI16+AI22+AI24+AI25</f>
        <v>159155</v>
      </c>
      <c r="AJ26" s="119"/>
      <c r="AK26" s="119"/>
      <c r="AL26" s="120"/>
      <c r="AM26" s="118">
        <f t="shared" ref="AM26" si="2">AM8+AM13+AM16+AM22+AM24+AM25</f>
        <v>82592</v>
      </c>
      <c r="AN26" s="119"/>
      <c r="AO26" s="119"/>
      <c r="AP26" s="120"/>
      <c r="AQ26" s="410" t="s">
        <v>703</v>
      </c>
      <c r="AR26" s="411"/>
      <c r="AS26" s="411"/>
      <c r="AT26" s="412"/>
      <c r="AU26" s="394" t="s">
        <v>703</v>
      </c>
      <c r="AV26" s="395"/>
      <c r="AW26" s="395"/>
      <c r="AX26" s="396"/>
      <c r="AY26" s="410" t="s">
        <v>703</v>
      </c>
      <c r="AZ26" s="411"/>
      <c r="BA26" s="411"/>
      <c r="BB26" s="412"/>
      <c r="BC26" s="118">
        <f t="shared" ref="BC26" si="3">BC8+BC13+BC16+BC22+BC24+BC25</f>
        <v>82592</v>
      </c>
      <c r="BD26" s="119"/>
      <c r="BE26" s="119"/>
      <c r="BF26" s="120"/>
      <c r="BG26" s="413">
        <f t="shared" si="0"/>
        <v>0.51894065533599321</v>
      </c>
      <c r="BH26" s="414"/>
    </row>
    <row r="27" spans="1:60" ht="20.100000000000001" customHeight="1">
      <c r="A27" s="307" t="s">
        <v>7</v>
      </c>
      <c r="B27" s="308"/>
      <c r="C27" s="93" t="s">
        <v>258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96" t="s">
        <v>259</v>
      </c>
      <c r="AD27" s="97"/>
      <c r="AE27" s="398">
        <v>0</v>
      </c>
      <c r="AF27" s="399"/>
      <c r="AG27" s="399"/>
      <c r="AH27" s="400"/>
      <c r="AI27" s="398">
        <v>0</v>
      </c>
      <c r="AJ27" s="399"/>
      <c r="AK27" s="399"/>
      <c r="AL27" s="400"/>
      <c r="AM27" s="404">
        <v>379</v>
      </c>
      <c r="AN27" s="405"/>
      <c r="AO27" s="405"/>
      <c r="AP27" s="406"/>
      <c r="AQ27" s="407" t="s">
        <v>703</v>
      </c>
      <c r="AR27" s="408"/>
      <c r="AS27" s="408"/>
      <c r="AT27" s="409"/>
      <c r="AU27" s="404">
        <v>0</v>
      </c>
      <c r="AV27" s="405"/>
      <c r="AW27" s="405"/>
      <c r="AX27" s="406"/>
      <c r="AY27" s="407" t="s">
        <v>703</v>
      </c>
      <c r="AZ27" s="408"/>
      <c r="BA27" s="408"/>
      <c r="BB27" s="409"/>
      <c r="BC27" s="404">
        <v>379</v>
      </c>
      <c r="BD27" s="405"/>
      <c r="BE27" s="405"/>
      <c r="BF27" s="406"/>
      <c r="BG27" s="106" t="str">
        <f t="shared" si="0"/>
        <v>n.é.</v>
      </c>
      <c r="BH27" s="107"/>
    </row>
    <row r="28" spans="1:60" ht="20.100000000000001" customHeight="1">
      <c r="A28" s="307" t="s">
        <v>8</v>
      </c>
      <c r="B28" s="308"/>
      <c r="C28" s="93" t="s">
        <v>448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/>
      <c r="AC28" s="96" t="s">
        <v>260</v>
      </c>
      <c r="AD28" s="97"/>
      <c r="AE28" s="398"/>
      <c r="AF28" s="399"/>
      <c r="AG28" s="399"/>
      <c r="AH28" s="400"/>
      <c r="AI28" s="398"/>
      <c r="AJ28" s="399"/>
      <c r="AK28" s="399"/>
      <c r="AL28" s="400"/>
      <c r="AM28" s="404"/>
      <c r="AN28" s="405"/>
      <c r="AO28" s="405"/>
      <c r="AP28" s="406"/>
      <c r="AQ28" s="407" t="s">
        <v>703</v>
      </c>
      <c r="AR28" s="408"/>
      <c r="AS28" s="408"/>
      <c r="AT28" s="409"/>
      <c r="AU28" s="404"/>
      <c r="AV28" s="405"/>
      <c r="AW28" s="405"/>
      <c r="AX28" s="406"/>
      <c r="AY28" s="407" t="s">
        <v>703</v>
      </c>
      <c r="AZ28" s="408"/>
      <c r="BA28" s="408"/>
      <c r="BB28" s="409"/>
      <c r="BC28" s="404"/>
      <c r="BD28" s="405"/>
      <c r="BE28" s="405"/>
      <c r="BF28" s="406"/>
      <c r="BG28" s="106" t="str">
        <f t="shared" si="0"/>
        <v>n.é.</v>
      </c>
      <c r="BH28" s="107"/>
    </row>
    <row r="29" spans="1:60" ht="20.100000000000001" customHeight="1">
      <c r="A29" s="307" t="s">
        <v>9</v>
      </c>
      <c r="B29" s="308"/>
      <c r="C29" s="93" t="s">
        <v>449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5"/>
      <c r="AC29" s="96" t="s">
        <v>261</v>
      </c>
      <c r="AD29" s="97"/>
      <c r="AE29" s="398"/>
      <c r="AF29" s="399"/>
      <c r="AG29" s="399"/>
      <c r="AH29" s="400"/>
      <c r="AI29" s="398"/>
      <c r="AJ29" s="399"/>
      <c r="AK29" s="399"/>
      <c r="AL29" s="400"/>
      <c r="AM29" s="404"/>
      <c r="AN29" s="405"/>
      <c r="AO29" s="405"/>
      <c r="AP29" s="406"/>
      <c r="AQ29" s="407" t="s">
        <v>703</v>
      </c>
      <c r="AR29" s="408"/>
      <c r="AS29" s="408"/>
      <c r="AT29" s="409"/>
      <c r="AU29" s="394" t="s">
        <v>703</v>
      </c>
      <c r="AV29" s="395"/>
      <c r="AW29" s="395"/>
      <c r="AX29" s="396"/>
      <c r="AY29" s="407" t="s">
        <v>703</v>
      </c>
      <c r="AZ29" s="408"/>
      <c r="BA29" s="408"/>
      <c r="BB29" s="409"/>
      <c r="BC29" s="404"/>
      <c r="BD29" s="405"/>
      <c r="BE29" s="405"/>
      <c r="BF29" s="406"/>
      <c r="BG29" s="106" t="str">
        <f t="shared" si="0"/>
        <v>n.é.</v>
      </c>
      <c r="BH29" s="107"/>
    </row>
    <row r="30" spans="1:60" ht="20.100000000000001" customHeight="1">
      <c r="A30" s="307" t="s">
        <v>10</v>
      </c>
      <c r="B30" s="308"/>
      <c r="C30" s="93" t="s">
        <v>450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/>
      <c r="AC30" s="96" t="s">
        <v>262</v>
      </c>
      <c r="AD30" s="97"/>
      <c r="AE30" s="398"/>
      <c r="AF30" s="399"/>
      <c r="AG30" s="399"/>
      <c r="AH30" s="400"/>
      <c r="AI30" s="398"/>
      <c r="AJ30" s="399"/>
      <c r="AK30" s="399"/>
      <c r="AL30" s="400"/>
      <c r="AM30" s="404"/>
      <c r="AN30" s="405"/>
      <c r="AO30" s="405"/>
      <c r="AP30" s="406"/>
      <c r="AQ30" s="407" t="s">
        <v>703</v>
      </c>
      <c r="AR30" s="408"/>
      <c r="AS30" s="408"/>
      <c r="AT30" s="409"/>
      <c r="AU30" s="394" t="s">
        <v>703</v>
      </c>
      <c r="AV30" s="395"/>
      <c r="AW30" s="395"/>
      <c r="AX30" s="396"/>
      <c r="AY30" s="407" t="s">
        <v>703</v>
      </c>
      <c r="AZ30" s="408"/>
      <c r="BA30" s="408"/>
      <c r="BB30" s="409"/>
      <c r="BC30" s="404"/>
      <c r="BD30" s="405"/>
      <c r="BE30" s="405"/>
      <c r="BF30" s="406"/>
      <c r="BG30" s="106" t="str">
        <f t="shared" si="0"/>
        <v>n.é.</v>
      </c>
      <c r="BH30" s="107"/>
    </row>
    <row r="31" spans="1:60" ht="20.100000000000001" customHeight="1">
      <c r="A31" s="307" t="s">
        <v>11</v>
      </c>
      <c r="B31" s="308"/>
      <c r="C31" s="93" t="s">
        <v>263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/>
      <c r="AC31" s="96" t="s">
        <v>264</v>
      </c>
      <c r="AD31" s="97"/>
      <c r="AE31" s="398">
        <f>9500+1000+234+234+2250</f>
        <v>13218</v>
      </c>
      <c r="AF31" s="399"/>
      <c r="AG31" s="399"/>
      <c r="AH31" s="400"/>
      <c r="AI31" s="398">
        <v>13218</v>
      </c>
      <c r="AJ31" s="399"/>
      <c r="AK31" s="399"/>
      <c r="AL31" s="400"/>
      <c r="AM31" s="404">
        <v>13201</v>
      </c>
      <c r="AN31" s="405"/>
      <c r="AO31" s="405"/>
      <c r="AP31" s="406"/>
      <c r="AQ31" s="407" t="s">
        <v>703</v>
      </c>
      <c r="AR31" s="408"/>
      <c r="AS31" s="408"/>
      <c r="AT31" s="409"/>
      <c r="AU31" s="394" t="s">
        <v>703</v>
      </c>
      <c r="AV31" s="395"/>
      <c r="AW31" s="395"/>
      <c r="AX31" s="396"/>
      <c r="AY31" s="407" t="s">
        <v>703</v>
      </c>
      <c r="AZ31" s="408"/>
      <c r="BA31" s="408"/>
      <c r="BB31" s="409"/>
      <c r="BC31" s="404">
        <v>13201</v>
      </c>
      <c r="BD31" s="405"/>
      <c r="BE31" s="405"/>
      <c r="BF31" s="406"/>
      <c r="BG31" s="106">
        <f t="shared" si="0"/>
        <v>0.99871387501891362</v>
      </c>
      <c r="BH31" s="107"/>
    </row>
    <row r="32" spans="1:60" s="3" customFormat="1" ht="20.100000000000001" customHeight="1">
      <c r="A32" s="415" t="s">
        <v>12</v>
      </c>
      <c r="B32" s="416"/>
      <c r="C32" s="113" t="s">
        <v>265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5"/>
      <c r="AC32" s="116" t="s">
        <v>266</v>
      </c>
      <c r="AD32" s="117"/>
      <c r="AE32" s="118">
        <f>SUM(AE26:AH31)</f>
        <v>172373</v>
      </c>
      <c r="AF32" s="119"/>
      <c r="AG32" s="119"/>
      <c r="AH32" s="120"/>
      <c r="AI32" s="118">
        <f t="shared" ref="AI32" si="4">SUM(AI26:AL31)</f>
        <v>172373</v>
      </c>
      <c r="AJ32" s="119"/>
      <c r="AK32" s="119"/>
      <c r="AL32" s="120"/>
      <c r="AM32" s="118">
        <f t="shared" ref="AM32" si="5">SUM(AM26:AP31)</f>
        <v>96172</v>
      </c>
      <c r="AN32" s="119"/>
      <c r="AO32" s="119"/>
      <c r="AP32" s="120"/>
      <c r="AQ32" s="410" t="s">
        <v>703</v>
      </c>
      <c r="AR32" s="411"/>
      <c r="AS32" s="411"/>
      <c r="AT32" s="412"/>
      <c r="AU32" s="118">
        <f t="shared" ref="AU32" si="6">SUM(AU26:AX31)</f>
        <v>0</v>
      </c>
      <c r="AV32" s="119"/>
      <c r="AW32" s="119"/>
      <c r="AX32" s="120"/>
      <c r="AY32" s="410" t="s">
        <v>703</v>
      </c>
      <c r="AZ32" s="411"/>
      <c r="BA32" s="411"/>
      <c r="BB32" s="412"/>
      <c r="BC32" s="118">
        <f t="shared" ref="BC32" si="7">SUM(BC26:BF31)</f>
        <v>96172</v>
      </c>
      <c r="BD32" s="119"/>
      <c r="BE32" s="119"/>
      <c r="BF32" s="120"/>
      <c r="BG32" s="413">
        <f t="shared" si="0"/>
        <v>0.55792960614481391</v>
      </c>
      <c r="BH32" s="414"/>
    </row>
    <row r="33" spans="1:60" ht="20.100000000000001" customHeight="1">
      <c r="A33" s="307" t="s">
        <v>13</v>
      </c>
      <c r="B33" s="308"/>
      <c r="C33" s="93" t="s">
        <v>267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5"/>
      <c r="AC33" s="96" t="s">
        <v>268</v>
      </c>
      <c r="AD33" s="97"/>
      <c r="AE33" s="398">
        <v>18</v>
      </c>
      <c r="AF33" s="399"/>
      <c r="AG33" s="399"/>
      <c r="AH33" s="400"/>
      <c r="AI33" s="398">
        <v>18</v>
      </c>
      <c r="AJ33" s="399"/>
      <c r="AK33" s="399"/>
      <c r="AL33" s="400"/>
      <c r="AM33" s="404">
        <v>18</v>
      </c>
      <c r="AN33" s="405"/>
      <c r="AO33" s="405"/>
      <c r="AP33" s="406"/>
      <c r="AQ33" s="407" t="s">
        <v>703</v>
      </c>
      <c r="AR33" s="408"/>
      <c r="AS33" s="408"/>
      <c r="AT33" s="409"/>
      <c r="AU33" s="404">
        <v>0</v>
      </c>
      <c r="AV33" s="405"/>
      <c r="AW33" s="405"/>
      <c r="AX33" s="406"/>
      <c r="AY33" s="407" t="s">
        <v>703</v>
      </c>
      <c r="AZ33" s="408"/>
      <c r="BA33" s="408"/>
      <c r="BB33" s="409"/>
      <c r="BC33" s="404">
        <v>18</v>
      </c>
      <c r="BD33" s="405"/>
      <c r="BE33" s="405"/>
      <c r="BF33" s="406"/>
      <c r="BG33" s="106">
        <f t="shared" si="0"/>
        <v>1</v>
      </c>
      <c r="BH33" s="107"/>
    </row>
    <row r="34" spans="1:60" s="13" customFormat="1" ht="20.100000000000001" customHeight="1">
      <c r="A34" s="387" t="s">
        <v>527</v>
      </c>
      <c r="B34" s="388"/>
      <c r="C34" s="389" t="s">
        <v>545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1"/>
      <c r="AC34" s="392" t="s">
        <v>527</v>
      </c>
      <c r="AD34" s="393"/>
      <c r="AE34" s="381">
        <v>18</v>
      </c>
      <c r="AF34" s="382"/>
      <c r="AG34" s="382"/>
      <c r="AH34" s="383"/>
      <c r="AI34" s="381">
        <v>18</v>
      </c>
      <c r="AJ34" s="382"/>
      <c r="AK34" s="382"/>
      <c r="AL34" s="383"/>
      <c r="AM34" s="394" t="s">
        <v>703</v>
      </c>
      <c r="AN34" s="395"/>
      <c r="AO34" s="395"/>
      <c r="AP34" s="396"/>
      <c r="AQ34" s="394" t="s">
        <v>703</v>
      </c>
      <c r="AR34" s="395"/>
      <c r="AS34" s="395"/>
      <c r="AT34" s="396"/>
      <c r="AU34" s="394" t="s">
        <v>703</v>
      </c>
      <c r="AV34" s="395"/>
      <c r="AW34" s="395"/>
      <c r="AX34" s="396"/>
      <c r="AY34" s="394" t="s">
        <v>703</v>
      </c>
      <c r="AZ34" s="395"/>
      <c r="BA34" s="395"/>
      <c r="BB34" s="396"/>
      <c r="BC34" s="394" t="s">
        <v>703</v>
      </c>
      <c r="BD34" s="395"/>
      <c r="BE34" s="395"/>
      <c r="BF34" s="396"/>
      <c r="BG34" s="397" t="s">
        <v>709</v>
      </c>
      <c r="BH34" s="386"/>
    </row>
    <row r="35" spans="1:60" ht="20.100000000000001" customHeight="1">
      <c r="A35" s="307" t="s">
        <v>14</v>
      </c>
      <c r="B35" s="308"/>
      <c r="C35" s="93" t="s">
        <v>451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96" t="s">
        <v>269</v>
      </c>
      <c r="AD35" s="97"/>
      <c r="AE35" s="398"/>
      <c r="AF35" s="399"/>
      <c r="AG35" s="399"/>
      <c r="AH35" s="400"/>
      <c r="AI35" s="398"/>
      <c r="AJ35" s="399"/>
      <c r="AK35" s="399"/>
      <c r="AL35" s="400"/>
      <c r="AM35" s="404"/>
      <c r="AN35" s="405"/>
      <c r="AO35" s="405"/>
      <c r="AP35" s="406"/>
      <c r="AQ35" s="407" t="s">
        <v>703</v>
      </c>
      <c r="AR35" s="408"/>
      <c r="AS35" s="408"/>
      <c r="AT35" s="409"/>
      <c r="AU35" s="404"/>
      <c r="AV35" s="405"/>
      <c r="AW35" s="405"/>
      <c r="AX35" s="406"/>
      <c r="AY35" s="407" t="s">
        <v>703</v>
      </c>
      <c r="AZ35" s="408"/>
      <c r="BA35" s="408"/>
      <c r="BB35" s="409"/>
      <c r="BC35" s="404"/>
      <c r="BD35" s="405"/>
      <c r="BE35" s="405"/>
      <c r="BF35" s="406"/>
      <c r="BG35" s="106" t="str">
        <f t="shared" si="0"/>
        <v>n.é.</v>
      </c>
      <c r="BH35" s="107"/>
    </row>
    <row r="36" spans="1:60" ht="20.100000000000001" customHeight="1">
      <c r="A36" s="307" t="s">
        <v>15</v>
      </c>
      <c r="B36" s="308"/>
      <c r="C36" s="93" t="s">
        <v>452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  <c r="AC36" s="96" t="s">
        <v>270</v>
      </c>
      <c r="AD36" s="97"/>
      <c r="AE36" s="398"/>
      <c r="AF36" s="399"/>
      <c r="AG36" s="399"/>
      <c r="AH36" s="400"/>
      <c r="AI36" s="398"/>
      <c r="AJ36" s="399"/>
      <c r="AK36" s="399"/>
      <c r="AL36" s="400"/>
      <c r="AM36" s="404"/>
      <c r="AN36" s="405"/>
      <c r="AO36" s="405"/>
      <c r="AP36" s="406"/>
      <c r="AQ36" s="407" t="s">
        <v>703</v>
      </c>
      <c r="AR36" s="408"/>
      <c r="AS36" s="408"/>
      <c r="AT36" s="409"/>
      <c r="AU36" s="404"/>
      <c r="AV36" s="405"/>
      <c r="AW36" s="405"/>
      <c r="AX36" s="406"/>
      <c r="AY36" s="407" t="s">
        <v>703</v>
      </c>
      <c r="AZ36" s="408"/>
      <c r="BA36" s="408"/>
      <c r="BB36" s="409"/>
      <c r="BC36" s="404"/>
      <c r="BD36" s="405"/>
      <c r="BE36" s="405"/>
      <c r="BF36" s="406"/>
      <c r="BG36" s="106" t="str">
        <f t="shared" si="0"/>
        <v>n.é.</v>
      </c>
      <c r="BH36" s="107"/>
    </row>
    <row r="37" spans="1:60" ht="20.100000000000001" customHeight="1">
      <c r="A37" s="307" t="s">
        <v>53</v>
      </c>
      <c r="B37" s="308"/>
      <c r="C37" s="93" t="s">
        <v>453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  <c r="AC37" s="96" t="s">
        <v>271</v>
      </c>
      <c r="AD37" s="97"/>
      <c r="AE37" s="398"/>
      <c r="AF37" s="399"/>
      <c r="AG37" s="399"/>
      <c r="AH37" s="400"/>
      <c r="AI37" s="398"/>
      <c r="AJ37" s="399"/>
      <c r="AK37" s="399"/>
      <c r="AL37" s="400"/>
      <c r="AM37" s="404"/>
      <c r="AN37" s="405"/>
      <c r="AO37" s="405"/>
      <c r="AP37" s="406"/>
      <c r="AQ37" s="407" t="s">
        <v>703</v>
      </c>
      <c r="AR37" s="408"/>
      <c r="AS37" s="408"/>
      <c r="AT37" s="409"/>
      <c r="AU37" s="404"/>
      <c r="AV37" s="405"/>
      <c r="AW37" s="405"/>
      <c r="AX37" s="406"/>
      <c r="AY37" s="407" t="s">
        <v>703</v>
      </c>
      <c r="AZ37" s="408"/>
      <c r="BA37" s="408"/>
      <c r="BB37" s="409"/>
      <c r="BC37" s="404"/>
      <c r="BD37" s="405"/>
      <c r="BE37" s="405"/>
      <c r="BF37" s="406"/>
      <c r="BG37" s="106" t="str">
        <f t="shared" si="0"/>
        <v>n.é.</v>
      </c>
      <c r="BH37" s="107"/>
    </row>
    <row r="38" spans="1:60" ht="20.100000000000001" customHeight="1">
      <c r="A38" s="307" t="s">
        <v>54</v>
      </c>
      <c r="B38" s="308"/>
      <c r="C38" s="93" t="s">
        <v>272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5"/>
      <c r="AC38" s="96" t="s">
        <v>273</v>
      </c>
      <c r="AD38" s="97"/>
      <c r="AE38" s="398">
        <v>36013</v>
      </c>
      <c r="AF38" s="399"/>
      <c r="AG38" s="399"/>
      <c r="AH38" s="400"/>
      <c r="AI38" s="398">
        <v>36013</v>
      </c>
      <c r="AJ38" s="399"/>
      <c r="AK38" s="399"/>
      <c r="AL38" s="400"/>
      <c r="AM38" s="404">
        <v>0</v>
      </c>
      <c r="AN38" s="405"/>
      <c r="AO38" s="405"/>
      <c r="AP38" s="406"/>
      <c r="AQ38" s="407" t="s">
        <v>703</v>
      </c>
      <c r="AR38" s="408"/>
      <c r="AS38" s="408"/>
      <c r="AT38" s="409"/>
      <c r="AU38" s="404">
        <v>0</v>
      </c>
      <c r="AV38" s="405"/>
      <c r="AW38" s="405"/>
      <c r="AX38" s="406"/>
      <c r="AY38" s="407" t="s">
        <v>703</v>
      </c>
      <c r="AZ38" s="408"/>
      <c r="BA38" s="408"/>
      <c r="BB38" s="409"/>
      <c r="BC38" s="404">
        <v>0</v>
      </c>
      <c r="BD38" s="405"/>
      <c r="BE38" s="405"/>
      <c r="BF38" s="406"/>
      <c r="BG38" s="106">
        <f t="shared" si="0"/>
        <v>0</v>
      </c>
      <c r="BH38" s="107"/>
    </row>
    <row r="39" spans="1:60" s="3" customFormat="1" ht="20.100000000000001" customHeight="1">
      <c r="A39" s="415" t="s">
        <v>55</v>
      </c>
      <c r="B39" s="416"/>
      <c r="C39" s="113" t="s">
        <v>274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5"/>
      <c r="AC39" s="116" t="s">
        <v>275</v>
      </c>
      <c r="AD39" s="117"/>
      <c r="AE39" s="118">
        <f>SUM(AE33:AH38)-AE34</f>
        <v>36031</v>
      </c>
      <c r="AF39" s="119"/>
      <c r="AG39" s="119"/>
      <c r="AH39" s="120"/>
      <c r="AI39" s="118">
        <f t="shared" ref="AI39" si="8">SUM(AI33:AL38)-AI34</f>
        <v>36031</v>
      </c>
      <c r="AJ39" s="119"/>
      <c r="AK39" s="119"/>
      <c r="AL39" s="120"/>
      <c r="AM39" s="118">
        <f>SUM(AM33:AP38)</f>
        <v>18</v>
      </c>
      <c r="AN39" s="119"/>
      <c r="AO39" s="119"/>
      <c r="AP39" s="120"/>
      <c r="AQ39" s="410" t="s">
        <v>703</v>
      </c>
      <c r="AR39" s="411"/>
      <c r="AS39" s="411"/>
      <c r="AT39" s="412"/>
      <c r="AU39" s="118">
        <f>SUM(AU33:AX38)</f>
        <v>0</v>
      </c>
      <c r="AV39" s="119"/>
      <c r="AW39" s="119"/>
      <c r="AX39" s="120"/>
      <c r="AY39" s="410" t="s">
        <v>703</v>
      </c>
      <c r="AZ39" s="411"/>
      <c r="BA39" s="411"/>
      <c r="BB39" s="412"/>
      <c r="BC39" s="118">
        <f>SUM(BC33:BF38)</f>
        <v>18</v>
      </c>
      <c r="BD39" s="119"/>
      <c r="BE39" s="119"/>
      <c r="BF39" s="120"/>
      <c r="BG39" s="413">
        <f t="shared" si="0"/>
        <v>4.9956981488162968E-4</v>
      </c>
      <c r="BH39" s="414"/>
    </row>
    <row r="40" spans="1:60" ht="20.100000000000001" customHeight="1">
      <c r="A40" s="307" t="s">
        <v>56</v>
      </c>
      <c r="B40" s="308"/>
      <c r="C40" s="93" t="s">
        <v>276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96" t="s">
        <v>277</v>
      </c>
      <c r="AD40" s="97"/>
      <c r="AE40" s="398"/>
      <c r="AF40" s="399"/>
      <c r="AG40" s="399"/>
      <c r="AH40" s="400"/>
      <c r="AI40" s="398"/>
      <c r="AJ40" s="399"/>
      <c r="AK40" s="399"/>
      <c r="AL40" s="400"/>
      <c r="AM40" s="404"/>
      <c r="AN40" s="405"/>
      <c r="AO40" s="405"/>
      <c r="AP40" s="406"/>
      <c r="AQ40" s="407" t="s">
        <v>703</v>
      </c>
      <c r="AR40" s="408"/>
      <c r="AS40" s="408"/>
      <c r="AT40" s="409"/>
      <c r="AU40" s="404"/>
      <c r="AV40" s="405"/>
      <c r="AW40" s="405"/>
      <c r="AX40" s="406"/>
      <c r="AY40" s="407" t="s">
        <v>703</v>
      </c>
      <c r="AZ40" s="408"/>
      <c r="BA40" s="408"/>
      <c r="BB40" s="409"/>
      <c r="BC40" s="404"/>
      <c r="BD40" s="405"/>
      <c r="BE40" s="405"/>
      <c r="BF40" s="406"/>
      <c r="BG40" s="106" t="str">
        <f t="shared" si="0"/>
        <v>n.é.</v>
      </c>
      <c r="BH40" s="107"/>
    </row>
    <row r="41" spans="1:60" ht="20.100000000000001" customHeight="1">
      <c r="A41" s="307" t="s">
        <v>106</v>
      </c>
      <c r="B41" s="308"/>
      <c r="C41" s="93" t="s">
        <v>278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/>
      <c r="AC41" s="96" t="s">
        <v>279</v>
      </c>
      <c r="AD41" s="97"/>
      <c r="AE41" s="398"/>
      <c r="AF41" s="399"/>
      <c r="AG41" s="399"/>
      <c r="AH41" s="400"/>
      <c r="AI41" s="398"/>
      <c r="AJ41" s="399"/>
      <c r="AK41" s="399"/>
      <c r="AL41" s="400"/>
      <c r="AM41" s="404"/>
      <c r="AN41" s="405"/>
      <c r="AO41" s="405"/>
      <c r="AP41" s="406"/>
      <c r="AQ41" s="407" t="s">
        <v>703</v>
      </c>
      <c r="AR41" s="408"/>
      <c r="AS41" s="408"/>
      <c r="AT41" s="409"/>
      <c r="AU41" s="404"/>
      <c r="AV41" s="405"/>
      <c r="AW41" s="405"/>
      <c r="AX41" s="406"/>
      <c r="AY41" s="407" t="s">
        <v>703</v>
      </c>
      <c r="AZ41" s="408"/>
      <c r="BA41" s="408"/>
      <c r="BB41" s="409"/>
      <c r="BC41" s="404"/>
      <c r="BD41" s="405"/>
      <c r="BE41" s="405"/>
      <c r="BF41" s="406"/>
      <c r="BG41" s="106" t="str">
        <f t="shared" si="0"/>
        <v>n.é.</v>
      </c>
      <c r="BH41" s="107"/>
    </row>
    <row r="42" spans="1:60" s="3" customFormat="1" ht="20.100000000000001" customHeight="1">
      <c r="A42" s="415" t="s">
        <v>107</v>
      </c>
      <c r="B42" s="416"/>
      <c r="C42" s="113" t="s">
        <v>280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5"/>
      <c r="AC42" s="116" t="s">
        <v>281</v>
      </c>
      <c r="AD42" s="117"/>
      <c r="AE42" s="118">
        <f>SUM(AE40:AH41)</f>
        <v>0</v>
      </c>
      <c r="AF42" s="119"/>
      <c r="AG42" s="119"/>
      <c r="AH42" s="120"/>
      <c r="AI42" s="118">
        <f t="shared" ref="AI42" si="9">SUM(AI40:AL41)</f>
        <v>0</v>
      </c>
      <c r="AJ42" s="119"/>
      <c r="AK42" s="119"/>
      <c r="AL42" s="120"/>
      <c r="AM42" s="118">
        <f t="shared" ref="AM42" si="10">SUM(AM40:AP41)</f>
        <v>0</v>
      </c>
      <c r="AN42" s="119"/>
      <c r="AO42" s="119"/>
      <c r="AP42" s="120"/>
      <c r="AQ42" s="410" t="s">
        <v>703</v>
      </c>
      <c r="AR42" s="411"/>
      <c r="AS42" s="411"/>
      <c r="AT42" s="412"/>
      <c r="AU42" s="118">
        <f t="shared" ref="AU42" si="11">SUM(AU40:AX41)</f>
        <v>0</v>
      </c>
      <c r="AV42" s="119"/>
      <c r="AW42" s="119"/>
      <c r="AX42" s="120"/>
      <c r="AY42" s="410" t="s">
        <v>703</v>
      </c>
      <c r="AZ42" s="411"/>
      <c r="BA42" s="411"/>
      <c r="BB42" s="412"/>
      <c r="BC42" s="118">
        <f t="shared" ref="BC42" si="12">SUM(BC40:BF41)</f>
        <v>0</v>
      </c>
      <c r="BD42" s="119"/>
      <c r="BE42" s="119"/>
      <c r="BF42" s="120"/>
      <c r="BG42" s="413" t="str">
        <f t="shared" si="0"/>
        <v>n.é.</v>
      </c>
      <c r="BH42" s="414"/>
    </row>
    <row r="43" spans="1:60" ht="20.100000000000001" customHeight="1">
      <c r="A43" s="307" t="s">
        <v>181</v>
      </c>
      <c r="B43" s="308"/>
      <c r="C43" s="93" t="s">
        <v>282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96" t="s">
        <v>283</v>
      </c>
      <c r="AD43" s="97"/>
      <c r="AE43" s="398"/>
      <c r="AF43" s="399"/>
      <c r="AG43" s="399"/>
      <c r="AH43" s="400"/>
      <c r="AI43" s="398"/>
      <c r="AJ43" s="399"/>
      <c r="AK43" s="399"/>
      <c r="AL43" s="400"/>
      <c r="AM43" s="404"/>
      <c r="AN43" s="405"/>
      <c r="AO43" s="405"/>
      <c r="AP43" s="406"/>
      <c r="AQ43" s="407" t="s">
        <v>703</v>
      </c>
      <c r="AR43" s="408"/>
      <c r="AS43" s="408"/>
      <c r="AT43" s="409"/>
      <c r="AU43" s="404"/>
      <c r="AV43" s="405"/>
      <c r="AW43" s="405"/>
      <c r="AX43" s="406"/>
      <c r="AY43" s="407" t="s">
        <v>703</v>
      </c>
      <c r="AZ43" s="408"/>
      <c r="BA43" s="408"/>
      <c r="BB43" s="409"/>
      <c r="BC43" s="404"/>
      <c r="BD43" s="405"/>
      <c r="BE43" s="405"/>
      <c r="BF43" s="406"/>
      <c r="BG43" s="106" t="str">
        <f t="shared" si="0"/>
        <v>n.é.</v>
      </c>
      <c r="BH43" s="107"/>
    </row>
    <row r="44" spans="1:60" ht="20.100000000000001" customHeight="1">
      <c r="A44" s="307" t="s">
        <v>182</v>
      </c>
      <c r="B44" s="308"/>
      <c r="C44" s="93" t="s">
        <v>284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96" t="s">
        <v>285</v>
      </c>
      <c r="AD44" s="97"/>
      <c r="AE44" s="398"/>
      <c r="AF44" s="399"/>
      <c r="AG44" s="399"/>
      <c r="AH44" s="400"/>
      <c r="AI44" s="398"/>
      <c r="AJ44" s="399"/>
      <c r="AK44" s="399"/>
      <c r="AL44" s="400"/>
      <c r="AM44" s="404"/>
      <c r="AN44" s="405"/>
      <c r="AO44" s="405"/>
      <c r="AP44" s="406"/>
      <c r="AQ44" s="407" t="s">
        <v>703</v>
      </c>
      <c r="AR44" s="408"/>
      <c r="AS44" s="408"/>
      <c r="AT44" s="409"/>
      <c r="AU44" s="404"/>
      <c r="AV44" s="405"/>
      <c r="AW44" s="405"/>
      <c r="AX44" s="406"/>
      <c r="AY44" s="407" t="s">
        <v>703</v>
      </c>
      <c r="AZ44" s="408"/>
      <c r="BA44" s="408"/>
      <c r="BB44" s="409"/>
      <c r="BC44" s="404"/>
      <c r="BD44" s="405"/>
      <c r="BE44" s="405"/>
      <c r="BF44" s="406"/>
      <c r="BG44" s="106" t="str">
        <f t="shared" si="0"/>
        <v>n.é.</v>
      </c>
      <c r="BH44" s="107"/>
    </row>
    <row r="45" spans="1:60" ht="20.100000000000001" customHeight="1">
      <c r="A45" s="307" t="s">
        <v>183</v>
      </c>
      <c r="B45" s="308"/>
      <c r="C45" s="93" t="s">
        <v>286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96" t="s">
        <v>287</v>
      </c>
      <c r="AD45" s="97"/>
      <c r="AE45" s="398">
        <v>3200</v>
      </c>
      <c r="AF45" s="399"/>
      <c r="AG45" s="399"/>
      <c r="AH45" s="400"/>
      <c r="AI45" s="398">
        <v>3200</v>
      </c>
      <c r="AJ45" s="399"/>
      <c r="AK45" s="399"/>
      <c r="AL45" s="400"/>
      <c r="AM45" s="404">
        <v>1954</v>
      </c>
      <c r="AN45" s="405"/>
      <c r="AO45" s="405"/>
      <c r="AP45" s="406"/>
      <c r="AQ45" s="407" t="s">
        <v>703</v>
      </c>
      <c r="AR45" s="408"/>
      <c r="AS45" s="408"/>
      <c r="AT45" s="409"/>
      <c r="AU45" s="404">
        <v>0</v>
      </c>
      <c r="AV45" s="405"/>
      <c r="AW45" s="405"/>
      <c r="AX45" s="406"/>
      <c r="AY45" s="407" t="s">
        <v>703</v>
      </c>
      <c r="AZ45" s="408"/>
      <c r="BA45" s="408"/>
      <c r="BB45" s="409"/>
      <c r="BC45" s="404">
        <v>1954</v>
      </c>
      <c r="BD45" s="405"/>
      <c r="BE45" s="405"/>
      <c r="BF45" s="406"/>
      <c r="BG45" s="106">
        <f t="shared" si="0"/>
        <v>0.61062499999999997</v>
      </c>
      <c r="BH45" s="107"/>
    </row>
    <row r="46" spans="1:60" s="13" customFormat="1" ht="20.100000000000001" customHeight="1">
      <c r="A46" s="387" t="s">
        <v>527</v>
      </c>
      <c r="B46" s="388"/>
      <c r="C46" s="389" t="s">
        <v>538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1"/>
      <c r="AC46" s="392" t="s">
        <v>527</v>
      </c>
      <c r="AD46" s="393"/>
      <c r="AE46" s="381">
        <v>3200</v>
      </c>
      <c r="AF46" s="382"/>
      <c r="AG46" s="382"/>
      <c r="AH46" s="383"/>
      <c r="AI46" s="381">
        <v>3200</v>
      </c>
      <c r="AJ46" s="382"/>
      <c r="AK46" s="382"/>
      <c r="AL46" s="383"/>
      <c r="AM46" s="384">
        <v>1954</v>
      </c>
      <c r="AN46" s="384"/>
      <c r="AO46" s="384"/>
      <c r="AP46" s="384"/>
      <c r="AQ46" s="394" t="s">
        <v>703</v>
      </c>
      <c r="AR46" s="395"/>
      <c r="AS46" s="395"/>
      <c r="AT46" s="396"/>
      <c r="AU46" s="384">
        <v>1954</v>
      </c>
      <c r="AV46" s="384"/>
      <c r="AW46" s="384"/>
      <c r="AX46" s="384"/>
      <c r="AY46" s="394" t="s">
        <v>703</v>
      </c>
      <c r="AZ46" s="395"/>
      <c r="BA46" s="395"/>
      <c r="BB46" s="396"/>
      <c r="BC46" s="384">
        <v>1954</v>
      </c>
      <c r="BD46" s="384"/>
      <c r="BE46" s="384"/>
      <c r="BF46" s="384"/>
      <c r="BG46" s="385">
        <f t="shared" si="0"/>
        <v>0.61062499999999997</v>
      </c>
      <c r="BH46" s="386"/>
    </row>
    <row r="47" spans="1:60" ht="20.100000000000001" customHeight="1">
      <c r="A47" s="307" t="s">
        <v>184</v>
      </c>
      <c r="B47" s="308"/>
      <c r="C47" s="93" t="s">
        <v>288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6" t="s">
        <v>289</v>
      </c>
      <c r="AD47" s="97"/>
      <c r="AE47" s="398">
        <v>75000</v>
      </c>
      <c r="AF47" s="399"/>
      <c r="AG47" s="399"/>
      <c r="AH47" s="400"/>
      <c r="AI47" s="398">
        <v>75000</v>
      </c>
      <c r="AJ47" s="399"/>
      <c r="AK47" s="399"/>
      <c r="AL47" s="400"/>
      <c r="AM47" s="404">
        <v>39914</v>
      </c>
      <c r="AN47" s="405"/>
      <c r="AO47" s="405"/>
      <c r="AP47" s="406"/>
      <c r="AQ47" s="407" t="s">
        <v>703</v>
      </c>
      <c r="AR47" s="408"/>
      <c r="AS47" s="408"/>
      <c r="AT47" s="409"/>
      <c r="AU47" s="404">
        <v>0</v>
      </c>
      <c r="AV47" s="405"/>
      <c r="AW47" s="405"/>
      <c r="AX47" s="406"/>
      <c r="AY47" s="407" t="s">
        <v>703</v>
      </c>
      <c r="AZ47" s="408"/>
      <c r="BA47" s="408"/>
      <c r="BB47" s="409"/>
      <c r="BC47" s="404">
        <v>39914</v>
      </c>
      <c r="BD47" s="405"/>
      <c r="BE47" s="405"/>
      <c r="BF47" s="406"/>
      <c r="BG47" s="106">
        <f t="shared" si="0"/>
        <v>0.5321866666666667</v>
      </c>
      <c r="BH47" s="107"/>
    </row>
    <row r="48" spans="1:60" s="13" customFormat="1" ht="20.100000000000001" customHeight="1">
      <c r="A48" s="387" t="s">
        <v>527</v>
      </c>
      <c r="B48" s="388"/>
      <c r="C48" s="389" t="s">
        <v>539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1"/>
      <c r="AC48" s="392" t="s">
        <v>527</v>
      </c>
      <c r="AD48" s="393"/>
      <c r="AE48" s="381">
        <v>75000</v>
      </c>
      <c r="AF48" s="382"/>
      <c r="AG48" s="382"/>
      <c r="AH48" s="383"/>
      <c r="AI48" s="381">
        <v>75000</v>
      </c>
      <c r="AJ48" s="382"/>
      <c r="AK48" s="382"/>
      <c r="AL48" s="383"/>
      <c r="AM48" s="384">
        <v>39914</v>
      </c>
      <c r="AN48" s="384"/>
      <c r="AO48" s="384"/>
      <c r="AP48" s="384"/>
      <c r="AQ48" s="394" t="s">
        <v>703</v>
      </c>
      <c r="AR48" s="395"/>
      <c r="AS48" s="395"/>
      <c r="AT48" s="396"/>
      <c r="AU48" s="384">
        <v>0</v>
      </c>
      <c r="AV48" s="384"/>
      <c r="AW48" s="384"/>
      <c r="AX48" s="384"/>
      <c r="AY48" s="394" t="s">
        <v>703</v>
      </c>
      <c r="AZ48" s="395"/>
      <c r="BA48" s="395"/>
      <c r="BB48" s="396"/>
      <c r="BC48" s="384">
        <v>39914</v>
      </c>
      <c r="BD48" s="384"/>
      <c r="BE48" s="384"/>
      <c r="BF48" s="384"/>
      <c r="BG48" s="385">
        <f t="shared" si="0"/>
        <v>0.5321866666666667</v>
      </c>
      <c r="BH48" s="386"/>
    </row>
    <row r="49" spans="1:60" ht="20.100000000000001" customHeight="1">
      <c r="A49" s="307" t="s">
        <v>185</v>
      </c>
      <c r="B49" s="308"/>
      <c r="C49" s="93" t="s">
        <v>290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6" t="s">
        <v>291</v>
      </c>
      <c r="AD49" s="97"/>
      <c r="AE49" s="398"/>
      <c r="AF49" s="399"/>
      <c r="AG49" s="399"/>
      <c r="AH49" s="400"/>
      <c r="AI49" s="398"/>
      <c r="AJ49" s="399"/>
      <c r="AK49" s="399"/>
      <c r="AL49" s="400"/>
      <c r="AM49" s="404"/>
      <c r="AN49" s="405"/>
      <c r="AO49" s="405"/>
      <c r="AP49" s="406"/>
      <c r="AQ49" s="407" t="s">
        <v>703</v>
      </c>
      <c r="AR49" s="408"/>
      <c r="AS49" s="408"/>
      <c r="AT49" s="409"/>
      <c r="AU49" s="404"/>
      <c r="AV49" s="405"/>
      <c r="AW49" s="405"/>
      <c r="AX49" s="406"/>
      <c r="AY49" s="407" t="s">
        <v>703</v>
      </c>
      <c r="AZ49" s="408"/>
      <c r="BA49" s="408"/>
      <c r="BB49" s="409"/>
      <c r="BC49" s="404"/>
      <c r="BD49" s="405"/>
      <c r="BE49" s="405"/>
      <c r="BF49" s="406"/>
      <c r="BG49" s="106" t="str">
        <f t="shared" si="0"/>
        <v>n.é.</v>
      </c>
      <c r="BH49" s="107"/>
    </row>
    <row r="50" spans="1:60" ht="20.100000000000001" customHeight="1">
      <c r="A50" s="307" t="s">
        <v>186</v>
      </c>
      <c r="B50" s="308"/>
      <c r="C50" s="93" t="s">
        <v>292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 t="s">
        <v>293</v>
      </c>
      <c r="AD50" s="97"/>
      <c r="AE50" s="398"/>
      <c r="AF50" s="399"/>
      <c r="AG50" s="399"/>
      <c r="AH50" s="400"/>
      <c r="AI50" s="398"/>
      <c r="AJ50" s="399"/>
      <c r="AK50" s="399"/>
      <c r="AL50" s="400"/>
      <c r="AM50" s="404"/>
      <c r="AN50" s="405"/>
      <c r="AO50" s="405"/>
      <c r="AP50" s="406"/>
      <c r="AQ50" s="407" t="s">
        <v>703</v>
      </c>
      <c r="AR50" s="408"/>
      <c r="AS50" s="408"/>
      <c r="AT50" s="409"/>
      <c r="AU50" s="404"/>
      <c r="AV50" s="405"/>
      <c r="AW50" s="405"/>
      <c r="AX50" s="406"/>
      <c r="AY50" s="407" t="s">
        <v>703</v>
      </c>
      <c r="AZ50" s="408"/>
      <c r="BA50" s="408"/>
      <c r="BB50" s="409"/>
      <c r="BC50" s="404"/>
      <c r="BD50" s="405"/>
      <c r="BE50" s="405"/>
      <c r="BF50" s="406"/>
      <c r="BG50" s="106" t="str">
        <f t="shared" si="0"/>
        <v>n.é.</v>
      </c>
      <c r="BH50" s="107"/>
    </row>
    <row r="51" spans="1:60" ht="20.100000000000001" customHeight="1">
      <c r="A51" s="307" t="s">
        <v>187</v>
      </c>
      <c r="B51" s="308"/>
      <c r="C51" s="93" t="s">
        <v>294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 t="s">
        <v>295</v>
      </c>
      <c r="AD51" s="97"/>
      <c r="AE51" s="398">
        <v>6000</v>
      </c>
      <c r="AF51" s="399"/>
      <c r="AG51" s="399"/>
      <c r="AH51" s="400"/>
      <c r="AI51" s="398">
        <v>6000</v>
      </c>
      <c r="AJ51" s="399"/>
      <c r="AK51" s="399"/>
      <c r="AL51" s="400"/>
      <c r="AM51" s="404">
        <v>3071</v>
      </c>
      <c r="AN51" s="405"/>
      <c r="AO51" s="405"/>
      <c r="AP51" s="406"/>
      <c r="AQ51" s="407" t="s">
        <v>703</v>
      </c>
      <c r="AR51" s="408"/>
      <c r="AS51" s="408"/>
      <c r="AT51" s="409"/>
      <c r="AU51" s="404">
        <v>0</v>
      </c>
      <c r="AV51" s="405"/>
      <c r="AW51" s="405"/>
      <c r="AX51" s="406"/>
      <c r="AY51" s="407" t="s">
        <v>703</v>
      </c>
      <c r="AZ51" s="408"/>
      <c r="BA51" s="408"/>
      <c r="BB51" s="409"/>
      <c r="BC51" s="404">
        <v>3071</v>
      </c>
      <c r="BD51" s="405"/>
      <c r="BE51" s="405"/>
      <c r="BF51" s="406"/>
      <c r="BG51" s="106">
        <f t="shared" si="0"/>
        <v>0.51183333333333336</v>
      </c>
      <c r="BH51" s="107"/>
    </row>
    <row r="52" spans="1:60" ht="20.100000000000001" customHeight="1">
      <c r="A52" s="307" t="s">
        <v>188</v>
      </c>
      <c r="B52" s="308"/>
      <c r="C52" s="93" t="s">
        <v>296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 t="s">
        <v>297</v>
      </c>
      <c r="AD52" s="97"/>
      <c r="AE52" s="398">
        <v>700</v>
      </c>
      <c r="AF52" s="399"/>
      <c r="AG52" s="399"/>
      <c r="AH52" s="400"/>
      <c r="AI52" s="398">
        <v>700</v>
      </c>
      <c r="AJ52" s="399"/>
      <c r="AK52" s="399"/>
      <c r="AL52" s="400"/>
      <c r="AM52" s="404">
        <v>234</v>
      </c>
      <c r="AN52" s="405"/>
      <c r="AO52" s="405"/>
      <c r="AP52" s="406"/>
      <c r="AQ52" s="407" t="s">
        <v>703</v>
      </c>
      <c r="AR52" s="408"/>
      <c r="AS52" s="408"/>
      <c r="AT52" s="409"/>
      <c r="AU52" s="404">
        <v>0</v>
      </c>
      <c r="AV52" s="405"/>
      <c r="AW52" s="405"/>
      <c r="AX52" s="406"/>
      <c r="AY52" s="407" t="s">
        <v>703</v>
      </c>
      <c r="AZ52" s="408"/>
      <c r="BA52" s="408"/>
      <c r="BB52" s="409"/>
      <c r="BC52" s="404">
        <v>234</v>
      </c>
      <c r="BD52" s="405"/>
      <c r="BE52" s="405"/>
      <c r="BF52" s="406"/>
      <c r="BG52" s="106">
        <f t="shared" si="0"/>
        <v>0.3342857142857143</v>
      </c>
      <c r="BH52" s="107"/>
    </row>
    <row r="53" spans="1:60" s="13" customFormat="1" ht="20.100000000000001" customHeight="1">
      <c r="A53" s="387" t="s">
        <v>527</v>
      </c>
      <c r="B53" s="388"/>
      <c r="C53" s="389" t="s">
        <v>540</v>
      </c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1"/>
      <c r="AC53" s="392" t="s">
        <v>527</v>
      </c>
      <c r="AD53" s="393"/>
      <c r="AE53" s="381">
        <v>700</v>
      </c>
      <c r="AF53" s="382"/>
      <c r="AG53" s="382"/>
      <c r="AH53" s="383"/>
      <c r="AI53" s="381">
        <v>700</v>
      </c>
      <c r="AJ53" s="382"/>
      <c r="AK53" s="382"/>
      <c r="AL53" s="383"/>
      <c r="AM53" s="384">
        <v>234</v>
      </c>
      <c r="AN53" s="384"/>
      <c r="AO53" s="384"/>
      <c r="AP53" s="384"/>
      <c r="AQ53" s="394" t="s">
        <v>703</v>
      </c>
      <c r="AR53" s="395"/>
      <c r="AS53" s="395"/>
      <c r="AT53" s="396"/>
      <c r="AU53" s="384">
        <v>0</v>
      </c>
      <c r="AV53" s="384"/>
      <c r="AW53" s="384"/>
      <c r="AX53" s="384"/>
      <c r="AY53" s="394" t="s">
        <v>703</v>
      </c>
      <c r="AZ53" s="395"/>
      <c r="BA53" s="395"/>
      <c r="BB53" s="396"/>
      <c r="BC53" s="384">
        <v>234</v>
      </c>
      <c r="BD53" s="384"/>
      <c r="BE53" s="384"/>
      <c r="BF53" s="384"/>
      <c r="BG53" s="385">
        <f t="shared" si="0"/>
        <v>0.3342857142857143</v>
      </c>
      <c r="BH53" s="386"/>
    </row>
    <row r="54" spans="1:60" s="3" customFormat="1" ht="20.100000000000001" customHeight="1">
      <c r="A54" s="415" t="s">
        <v>189</v>
      </c>
      <c r="B54" s="416"/>
      <c r="C54" s="113" t="s">
        <v>298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5"/>
      <c r="AC54" s="116" t="s">
        <v>299</v>
      </c>
      <c r="AD54" s="117"/>
      <c r="AE54" s="118">
        <f>SUM(AE47:AH53)-AE48-AE53</f>
        <v>81700</v>
      </c>
      <c r="AF54" s="119"/>
      <c r="AG54" s="119"/>
      <c r="AH54" s="120"/>
      <c r="AI54" s="118">
        <f t="shared" ref="AI54" si="13">SUM(AI47:AL53)-AI48-AI53</f>
        <v>81700</v>
      </c>
      <c r="AJ54" s="119"/>
      <c r="AK54" s="119"/>
      <c r="AL54" s="120"/>
      <c r="AM54" s="118">
        <f t="shared" ref="AM54" si="14">SUM(AM47:AP53)-AM48-AM53</f>
        <v>43219</v>
      </c>
      <c r="AN54" s="119"/>
      <c r="AO54" s="119"/>
      <c r="AP54" s="120"/>
      <c r="AQ54" s="410" t="s">
        <v>703</v>
      </c>
      <c r="AR54" s="411"/>
      <c r="AS54" s="411"/>
      <c r="AT54" s="412"/>
      <c r="AU54" s="118">
        <f t="shared" ref="AU54" si="15">SUM(AU47:AX53)-AU48-AU53</f>
        <v>0</v>
      </c>
      <c r="AV54" s="119"/>
      <c r="AW54" s="119"/>
      <c r="AX54" s="120"/>
      <c r="AY54" s="410" t="s">
        <v>703</v>
      </c>
      <c r="AZ54" s="411"/>
      <c r="BA54" s="411"/>
      <c r="BB54" s="412"/>
      <c r="BC54" s="118">
        <f t="shared" ref="BC54" si="16">SUM(BC47:BF53)-BC48-BC53</f>
        <v>43219</v>
      </c>
      <c r="BD54" s="119"/>
      <c r="BE54" s="119"/>
      <c r="BF54" s="120"/>
      <c r="BG54" s="413">
        <f t="shared" si="0"/>
        <v>0.5289963280293758</v>
      </c>
      <c r="BH54" s="414"/>
    </row>
    <row r="55" spans="1:60" ht="20.100000000000001" customHeight="1">
      <c r="A55" s="307" t="s">
        <v>190</v>
      </c>
      <c r="B55" s="308"/>
      <c r="C55" s="93" t="s">
        <v>300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96" t="s">
        <v>301</v>
      </c>
      <c r="AD55" s="97"/>
      <c r="AE55" s="398">
        <v>235</v>
      </c>
      <c r="AF55" s="399"/>
      <c r="AG55" s="399"/>
      <c r="AH55" s="400"/>
      <c r="AI55" s="398">
        <v>235</v>
      </c>
      <c r="AJ55" s="399"/>
      <c r="AK55" s="399"/>
      <c r="AL55" s="400"/>
      <c r="AM55" s="404">
        <v>34</v>
      </c>
      <c r="AN55" s="405"/>
      <c r="AO55" s="405"/>
      <c r="AP55" s="406"/>
      <c r="AQ55" s="407" t="s">
        <v>703</v>
      </c>
      <c r="AR55" s="408"/>
      <c r="AS55" s="408"/>
      <c r="AT55" s="409"/>
      <c r="AU55" s="404">
        <v>0</v>
      </c>
      <c r="AV55" s="405"/>
      <c r="AW55" s="405"/>
      <c r="AX55" s="406"/>
      <c r="AY55" s="407" t="s">
        <v>703</v>
      </c>
      <c r="AZ55" s="408"/>
      <c r="BA55" s="408"/>
      <c r="BB55" s="409"/>
      <c r="BC55" s="404">
        <v>34</v>
      </c>
      <c r="BD55" s="405"/>
      <c r="BE55" s="405"/>
      <c r="BF55" s="406"/>
      <c r="BG55" s="106">
        <f t="shared" si="0"/>
        <v>0.14468085106382977</v>
      </c>
      <c r="BH55" s="107"/>
    </row>
    <row r="56" spans="1:60" s="13" customFormat="1" ht="20.100000000000001" customHeight="1">
      <c r="A56" s="387" t="s">
        <v>527</v>
      </c>
      <c r="B56" s="388"/>
      <c r="C56" s="389" t="s">
        <v>710</v>
      </c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1"/>
      <c r="AC56" s="392" t="s">
        <v>527</v>
      </c>
      <c r="AD56" s="393"/>
      <c r="AE56" s="381">
        <v>200</v>
      </c>
      <c r="AF56" s="382"/>
      <c r="AG56" s="382"/>
      <c r="AH56" s="383"/>
      <c r="AI56" s="381">
        <v>200</v>
      </c>
      <c r="AJ56" s="382"/>
      <c r="AK56" s="382"/>
      <c r="AL56" s="383"/>
      <c r="AM56" s="384">
        <v>22</v>
      </c>
      <c r="AN56" s="384"/>
      <c r="AO56" s="384"/>
      <c r="AP56" s="384"/>
      <c r="AQ56" s="394" t="s">
        <v>703</v>
      </c>
      <c r="AR56" s="395"/>
      <c r="AS56" s="395"/>
      <c r="AT56" s="396"/>
      <c r="AU56" s="384">
        <v>0</v>
      </c>
      <c r="AV56" s="384"/>
      <c r="AW56" s="384"/>
      <c r="AX56" s="384"/>
      <c r="AY56" s="394" t="s">
        <v>703</v>
      </c>
      <c r="AZ56" s="395"/>
      <c r="BA56" s="395"/>
      <c r="BB56" s="396"/>
      <c r="BC56" s="384">
        <v>22</v>
      </c>
      <c r="BD56" s="384"/>
      <c r="BE56" s="384"/>
      <c r="BF56" s="384"/>
      <c r="BG56" s="385">
        <f t="shared" si="0"/>
        <v>0.11</v>
      </c>
      <c r="BH56" s="386"/>
    </row>
    <row r="57" spans="1:60" s="13" customFormat="1" ht="20.100000000000001" customHeight="1">
      <c r="A57" s="387" t="s">
        <v>527</v>
      </c>
      <c r="B57" s="388"/>
      <c r="C57" s="389" t="s">
        <v>541</v>
      </c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1"/>
      <c r="AC57" s="392" t="s">
        <v>527</v>
      </c>
      <c r="AD57" s="393"/>
      <c r="AE57" s="381">
        <v>35</v>
      </c>
      <c r="AF57" s="382"/>
      <c r="AG57" s="382"/>
      <c r="AH57" s="383"/>
      <c r="AI57" s="381">
        <v>35</v>
      </c>
      <c r="AJ57" s="382"/>
      <c r="AK57" s="382"/>
      <c r="AL57" s="383"/>
      <c r="AM57" s="384">
        <v>12</v>
      </c>
      <c r="AN57" s="384"/>
      <c r="AO57" s="384"/>
      <c r="AP57" s="384"/>
      <c r="AQ57" s="394" t="s">
        <v>703</v>
      </c>
      <c r="AR57" s="395"/>
      <c r="AS57" s="395"/>
      <c r="AT57" s="396"/>
      <c r="AU57" s="384">
        <v>0</v>
      </c>
      <c r="AV57" s="384"/>
      <c r="AW57" s="384"/>
      <c r="AX57" s="384"/>
      <c r="AY57" s="394" t="s">
        <v>703</v>
      </c>
      <c r="AZ57" s="395"/>
      <c r="BA57" s="395"/>
      <c r="BB57" s="396"/>
      <c r="BC57" s="384">
        <v>12</v>
      </c>
      <c r="BD57" s="384"/>
      <c r="BE57" s="384"/>
      <c r="BF57" s="384"/>
      <c r="BG57" s="385">
        <f t="shared" si="0"/>
        <v>0.34285714285714286</v>
      </c>
      <c r="BH57" s="386"/>
    </row>
    <row r="58" spans="1:60" s="3" customFormat="1" ht="20.100000000000001" customHeight="1">
      <c r="A58" s="415" t="s">
        <v>191</v>
      </c>
      <c r="B58" s="416"/>
      <c r="C58" s="113" t="s">
        <v>302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5"/>
      <c r="AC58" s="116" t="s">
        <v>303</v>
      </c>
      <c r="AD58" s="117"/>
      <c r="AE58" s="118">
        <f>AE42+AE43+AE44+AE45+AE54+AE55</f>
        <v>85135</v>
      </c>
      <c r="AF58" s="119"/>
      <c r="AG58" s="119"/>
      <c r="AH58" s="120"/>
      <c r="AI58" s="118">
        <f t="shared" ref="AI58" si="17">AI42+AI43+AI44+AI45+AI54+AI55</f>
        <v>85135</v>
      </c>
      <c r="AJ58" s="119"/>
      <c r="AK58" s="119"/>
      <c r="AL58" s="120"/>
      <c r="AM58" s="118">
        <f t="shared" ref="AM58" si="18">AM42+AM43+AM44+AM45+AM54+AM55</f>
        <v>45207</v>
      </c>
      <c r="AN58" s="119"/>
      <c r="AO58" s="119"/>
      <c r="AP58" s="120"/>
      <c r="AQ58" s="410" t="s">
        <v>703</v>
      </c>
      <c r="AR58" s="411"/>
      <c r="AS58" s="411"/>
      <c r="AT58" s="412"/>
      <c r="AU58" s="118">
        <f t="shared" ref="AU58" si="19">AU42+AU43+AU44+AU45+AU54+AU55</f>
        <v>0</v>
      </c>
      <c r="AV58" s="119"/>
      <c r="AW58" s="119"/>
      <c r="AX58" s="120"/>
      <c r="AY58" s="410" t="s">
        <v>703</v>
      </c>
      <c r="AZ58" s="411"/>
      <c r="BA58" s="411"/>
      <c r="BB58" s="412"/>
      <c r="BC58" s="118">
        <f t="shared" ref="BC58" si="20">BC42+BC43+BC44+BC45+BC54+BC55</f>
        <v>45207</v>
      </c>
      <c r="BD58" s="119"/>
      <c r="BE58" s="119"/>
      <c r="BF58" s="120"/>
      <c r="BG58" s="413">
        <f t="shared" si="0"/>
        <v>0.53100370000587305</v>
      </c>
      <c r="BH58" s="414"/>
    </row>
    <row r="59" spans="1:60" ht="20.100000000000001" customHeight="1">
      <c r="A59" s="307" t="s">
        <v>192</v>
      </c>
      <c r="B59" s="308"/>
      <c r="C59" s="123" t="s">
        <v>304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5"/>
      <c r="AC59" s="96" t="s">
        <v>305</v>
      </c>
      <c r="AD59" s="97"/>
      <c r="AE59" s="398">
        <v>0</v>
      </c>
      <c r="AF59" s="399"/>
      <c r="AG59" s="399"/>
      <c r="AH59" s="400"/>
      <c r="AI59" s="398">
        <v>20</v>
      </c>
      <c r="AJ59" s="399"/>
      <c r="AK59" s="399"/>
      <c r="AL59" s="400"/>
      <c r="AM59" s="404">
        <v>20</v>
      </c>
      <c r="AN59" s="405"/>
      <c r="AO59" s="405"/>
      <c r="AP59" s="406"/>
      <c r="AQ59" s="407" t="s">
        <v>703</v>
      </c>
      <c r="AR59" s="408"/>
      <c r="AS59" s="408"/>
      <c r="AT59" s="409"/>
      <c r="AU59" s="404">
        <v>0</v>
      </c>
      <c r="AV59" s="405"/>
      <c r="AW59" s="405"/>
      <c r="AX59" s="406"/>
      <c r="AY59" s="407" t="s">
        <v>703</v>
      </c>
      <c r="AZ59" s="408"/>
      <c r="BA59" s="408"/>
      <c r="BB59" s="409"/>
      <c r="BC59" s="404">
        <v>20</v>
      </c>
      <c r="BD59" s="405"/>
      <c r="BE59" s="405"/>
      <c r="BF59" s="406"/>
      <c r="BG59" s="106">
        <f t="shared" si="0"/>
        <v>1</v>
      </c>
      <c r="BH59" s="107"/>
    </row>
    <row r="60" spans="1:60" ht="20.100000000000001" customHeight="1">
      <c r="A60" s="307" t="s">
        <v>193</v>
      </c>
      <c r="B60" s="308"/>
      <c r="C60" s="123" t="s">
        <v>306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5"/>
      <c r="AC60" s="96" t="s">
        <v>307</v>
      </c>
      <c r="AD60" s="97"/>
      <c r="AE60" s="398">
        <f>SUM(AE61:AH63)</f>
        <v>13644</v>
      </c>
      <c r="AF60" s="399"/>
      <c r="AG60" s="399"/>
      <c r="AH60" s="400"/>
      <c r="AI60" s="398">
        <v>13644</v>
      </c>
      <c r="AJ60" s="399"/>
      <c r="AK60" s="399"/>
      <c r="AL60" s="400"/>
      <c r="AM60" s="404">
        <v>6883</v>
      </c>
      <c r="AN60" s="405"/>
      <c r="AO60" s="405"/>
      <c r="AP60" s="406"/>
      <c r="AQ60" s="407" t="s">
        <v>703</v>
      </c>
      <c r="AR60" s="408"/>
      <c r="AS60" s="408"/>
      <c r="AT60" s="409"/>
      <c r="AU60" s="404">
        <v>0</v>
      </c>
      <c r="AV60" s="405"/>
      <c r="AW60" s="405"/>
      <c r="AX60" s="406"/>
      <c r="AY60" s="407" t="s">
        <v>703</v>
      </c>
      <c r="AZ60" s="408"/>
      <c r="BA60" s="408"/>
      <c r="BB60" s="409"/>
      <c r="BC60" s="404">
        <v>6878</v>
      </c>
      <c r="BD60" s="405"/>
      <c r="BE60" s="405"/>
      <c r="BF60" s="406"/>
      <c r="BG60" s="106">
        <f t="shared" si="0"/>
        <v>0.50410436822046323</v>
      </c>
      <c r="BH60" s="107"/>
    </row>
    <row r="61" spans="1:60" s="13" customFormat="1" ht="20.100000000000001" customHeight="1">
      <c r="A61" s="387" t="s">
        <v>527</v>
      </c>
      <c r="B61" s="388"/>
      <c r="C61" s="389" t="s">
        <v>542</v>
      </c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1"/>
      <c r="AC61" s="392" t="s">
        <v>527</v>
      </c>
      <c r="AD61" s="393"/>
      <c r="AE61" s="381">
        <v>13414</v>
      </c>
      <c r="AF61" s="382"/>
      <c r="AG61" s="382"/>
      <c r="AH61" s="383"/>
      <c r="AI61" s="381">
        <v>13414</v>
      </c>
      <c r="AJ61" s="382"/>
      <c r="AK61" s="382"/>
      <c r="AL61" s="383"/>
      <c r="AM61" s="394" t="s">
        <v>703</v>
      </c>
      <c r="AN61" s="395"/>
      <c r="AO61" s="395"/>
      <c r="AP61" s="396"/>
      <c r="AQ61" s="394" t="s">
        <v>703</v>
      </c>
      <c r="AR61" s="395"/>
      <c r="AS61" s="395"/>
      <c r="AT61" s="396"/>
      <c r="AU61" s="394" t="s">
        <v>703</v>
      </c>
      <c r="AV61" s="395"/>
      <c r="AW61" s="395"/>
      <c r="AX61" s="396"/>
      <c r="AY61" s="394" t="s">
        <v>703</v>
      </c>
      <c r="AZ61" s="395"/>
      <c r="BA61" s="395"/>
      <c r="BB61" s="396"/>
      <c r="BC61" s="394" t="s">
        <v>703</v>
      </c>
      <c r="BD61" s="395"/>
      <c r="BE61" s="395"/>
      <c r="BF61" s="396"/>
      <c r="BG61" s="397" t="s">
        <v>709</v>
      </c>
      <c r="BH61" s="386"/>
    </row>
    <row r="62" spans="1:60" s="13" customFormat="1" ht="20.100000000000001" customHeight="1">
      <c r="A62" s="387" t="s">
        <v>527</v>
      </c>
      <c r="B62" s="388"/>
      <c r="C62" s="389" t="s">
        <v>608</v>
      </c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390"/>
      <c r="AB62" s="391"/>
      <c r="AC62" s="392" t="s">
        <v>527</v>
      </c>
      <c r="AD62" s="393"/>
      <c r="AE62" s="381">
        <v>100</v>
      </c>
      <c r="AF62" s="382"/>
      <c r="AG62" s="382"/>
      <c r="AH62" s="383"/>
      <c r="AI62" s="381">
        <v>100</v>
      </c>
      <c r="AJ62" s="382"/>
      <c r="AK62" s="382"/>
      <c r="AL62" s="383"/>
      <c r="AM62" s="394" t="s">
        <v>703</v>
      </c>
      <c r="AN62" s="395"/>
      <c r="AO62" s="395"/>
      <c r="AP62" s="396"/>
      <c r="AQ62" s="394" t="s">
        <v>703</v>
      </c>
      <c r="AR62" s="395"/>
      <c r="AS62" s="395"/>
      <c r="AT62" s="396"/>
      <c r="AU62" s="394" t="s">
        <v>703</v>
      </c>
      <c r="AV62" s="395"/>
      <c r="AW62" s="395"/>
      <c r="AX62" s="396"/>
      <c r="AY62" s="394" t="s">
        <v>703</v>
      </c>
      <c r="AZ62" s="395"/>
      <c r="BA62" s="395"/>
      <c r="BB62" s="396"/>
      <c r="BC62" s="394" t="s">
        <v>703</v>
      </c>
      <c r="BD62" s="395"/>
      <c r="BE62" s="395"/>
      <c r="BF62" s="396"/>
      <c r="BG62" s="397" t="s">
        <v>709</v>
      </c>
      <c r="BH62" s="386"/>
    </row>
    <row r="63" spans="1:60" s="13" customFormat="1" ht="20.100000000000001" customHeight="1">
      <c r="A63" s="387" t="s">
        <v>527</v>
      </c>
      <c r="B63" s="388"/>
      <c r="C63" s="389" t="s">
        <v>609</v>
      </c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1"/>
      <c r="AC63" s="392" t="s">
        <v>527</v>
      </c>
      <c r="AD63" s="393"/>
      <c r="AE63" s="381">
        <v>130</v>
      </c>
      <c r="AF63" s="382"/>
      <c r="AG63" s="382"/>
      <c r="AH63" s="383"/>
      <c r="AI63" s="381">
        <v>130</v>
      </c>
      <c r="AJ63" s="382"/>
      <c r="AK63" s="382"/>
      <c r="AL63" s="383"/>
      <c r="AM63" s="394" t="s">
        <v>703</v>
      </c>
      <c r="AN63" s="395"/>
      <c r="AO63" s="395"/>
      <c r="AP63" s="396"/>
      <c r="AQ63" s="394" t="s">
        <v>703</v>
      </c>
      <c r="AR63" s="395"/>
      <c r="AS63" s="395"/>
      <c r="AT63" s="396"/>
      <c r="AU63" s="394" t="s">
        <v>703</v>
      </c>
      <c r="AV63" s="395"/>
      <c r="AW63" s="395"/>
      <c r="AX63" s="396"/>
      <c r="AY63" s="394" t="s">
        <v>703</v>
      </c>
      <c r="AZ63" s="395"/>
      <c r="BA63" s="395"/>
      <c r="BB63" s="396"/>
      <c r="BC63" s="394" t="s">
        <v>703</v>
      </c>
      <c r="BD63" s="395"/>
      <c r="BE63" s="395"/>
      <c r="BF63" s="396"/>
      <c r="BG63" s="397" t="s">
        <v>709</v>
      </c>
      <c r="BH63" s="386"/>
    </row>
    <row r="64" spans="1:60" ht="20.100000000000001" customHeight="1">
      <c r="A64" s="307" t="s">
        <v>194</v>
      </c>
      <c r="B64" s="308"/>
      <c r="C64" s="123" t="s">
        <v>308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5"/>
      <c r="AC64" s="96" t="s">
        <v>309</v>
      </c>
      <c r="AD64" s="97"/>
      <c r="AE64" s="398">
        <v>400</v>
      </c>
      <c r="AF64" s="399"/>
      <c r="AG64" s="399"/>
      <c r="AH64" s="400"/>
      <c r="AI64" s="398">
        <v>400</v>
      </c>
      <c r="AJ64" s="399"/>
      <c r="AK64" s="399"/>
      <c r="AL64" s="400"/>
      <c r="AM64" s="398">
        <v>68</v>
      </c>
      <c r="AN64" s="399"/>
      <c r="AO64" s="399"/>
      <c r="AP64" s="400"/>
      <c r="AQ64" s="401" t="s">
        <v>703</v>
      </c>
      <c r="AR64" s="402"/>
      <c r="AS64" s="402"/>
      <c r="AT64" s="403"/>
      <c r="AU64" s="398">
        <v>0</v>
      </c>
      <c r="AV64" s="399"/>
      <c r="AW64" s="399"/>
      <c r="AX64" s="400"/>
      <c r="AY64" s="401" t="s">
        <v>703</v>
      </c>
      <c r="AZ64" s="402"/>
      <c r="BA64" s="402"/>
      <c r="BB64" s="403"/>
      <c r="BC64" s="398">
        <v>68</v>
      </c>
      <c r="BD64" s="399"/>
      <c r="BE64" s="399"/>
      <c r="BF64" s="400"/>
      <c r="BG64" s="89">
        <f t="shared" si="0"/>
        <v>0.17</v>
      </c>
      <c r="BH64" s="90"/>
    </row>
    <row r="65" spans="1:60" ht="20.100000000000001" customHeight="1">
      <c r="A65" s="307" t="s">
        <v>195</v>
      </c>
      <c r="B65" s="308"/>
      <c r="C65" s="123" t="s">
        <v>310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5"/>
      <c r="AC65" s="96" t="s">
        <v>311</v>
      </c>
      <c r="AD65" s="97"/>
      <c r="AE65" s="398">
        <v>3234</v>
      </c>
      <c r="AF65" s="399"/>
      <c r="AG65" s="399"/>
      <c r="AH65" s="400"/>
      <c r="AI65" s="398">
        <v>3234</v>
      </c>
      <c r="AJ65" s="399"/>
      <c r="AK65" s="399"/>
      <c r="AL65" s="400"/>
      <c r="AM65" s="398">
        <v>1414</v>
      </c>
      <c r="AN65" s="399"/>
      <c r="AO65" s="399"/>
      <c r="AP65" s="400"/>
      <c r="AQ65" s="401" t="s">
        <v>703</v>
      </c>
      <c r="AR65" s="402"/>
      <c r="AS65" s="402"/>
      <c r="AT65" s="403"/>
      <c r="AU65" s="398">
        <v>0</v>
      </c>
      <c r="AV65" s="399"/>
      <c r="AW65" s="399"/>
      <c r="AX65" s="400"/>
      <c r="AY65" s="401" t="s">
        <v>703</v>
      </c>
      <c r="AZ65" s="402"/>
      <c r="BA65" s="402"/>
      <c r="BB65" s="403"/>
      <c r="BC65" s="398">
        <v>1414</v>
      </c>
      <c r="BD65" s="399"/>
      <c r="BE65" s="399"/>
      <c r="BF65" s="400"/>
      <c r="BG65" s="89">
        <f t="shared" si="0"/>
        <v>0.43722943722943725</v>
      </c>
      <c r="BH65" s="90"/>
    </row>
    <row r="66" spans="1:60" ht="20.100000000000001" customHeight="1">
      <c r="A66" s="307" t="s">
        <v>196</v>
      </c>
      <c r="B66" s="308"/>
      <c r="C66" s="123" t="s">
        <v>312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5"/>
      <c r="AC66" s="96" t="s">
        <v>313</v>
      </c>
      <c r="AD66" s="97"/>
      <c r="AE66" s="398">
        <f>SUM(AE67:AH68)</f>
        <v>4998</v>
      </c>
      <c r="AF66" s="399"/>
      <c r="AG66" s="399"/>
      <c r="AH66" s="400"/>
      <c r="AI66" s="398">
        <v>4998</v>
      </c>
      <c r="AJ66" s="399"/>
      <c r="AK66" s="399"/>
      <c r="AL66" s="400"/>
      <c r="AM66" s="398">
        <v>2396</v>
      </c>
      <c r="AN66" s="399"/>
      <c r="AO66" s="399"/>
      <c r="AP66" s="400"/>
      <c r="AQ66" s="401" t="s">
        <v>703</v>
      </c>
      <c r="AR66" s="402"/>
      <c r="AS66" s="402"/>
      <c r="AT66" s="403"/>
      <c r="AU66" s="398">
        <v>0</v>
      </c>
      <c r="AV66" s="399"/>
      <c r="AW66" s="399"/>
      <c r="AX66" s="400"/>
      <c r="AY66" s="401" t="s">
        <v>703</v>
      </c>
      <c r="AZ66" s="402"/>
      <c r="BA66" s="402"/>
      <c r="BB66" s="403"/>
      <c r="BC66" s="398">
        <v>2396</v>
      </c>
      <c r="BD66" s="399"/>
      <c r="BE66" s="399"/>
      <c r="BF66" s="400"/>
      <c r="BG66" s="89">
        <f t="shared" si="0"/>
        <v>0.47939175670268108</v>
      </c>
      <c r="BH66" s="90"/>
    </row>
    <row r="67" spans="1:60" s="13" customFormat="1" ht="20.100000000000001" customHeight="1">
      <c r="A67" s="387" t="s">
        <v>527</v>
      </c>
      <c r="B67" s="388"/>
      <c r="C67" s="389" t="s">
        <v>543</v>
      </c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1"/>
      <c r="AC67" s="392" t="s">
        <v>527</v>
      </c>
      <c r="AD67" s="393"/>
      <c r="AE67" s="381">
        <v>1693</v>
      </c>
      <c r="AF67" s="382"/>
      <c r="AG67" s="382"/>
      <c r="AH67" s="383"/>
      <c r="AI67" s="381">
        <v>1693</v>
      </c>
      <c r="AJ67" s="382"/>
      <c r="AK67" s="382"/>
      <c r="AL67" s="383"/>
      <c r="AM67" s="394" t="s">
        <v>703</v>
      </c>
      <c r="AN67" s="395"/>
      <c r="AO67" s="395"/>
      <c r="AP67" s="396"/>
      <c r="AQ67" s="394" t="s">
        <v>703</v>
      </c>
      <c r="AR67" s="395"/>
      <c r="AS67" s="395"/>
      <c r="AT67" s="396"/>
      <c r="AU67" s="394" t="s">
        <v>703</v>
      </c>
      <c r="AV67" s="395"/>
      <c r="AW67" s="395"/>
      <c r="AX67" s="396"/>
      <c r="AY67" s="394" t="s">
        <v>703</v>
      </c>
      <c r="AZ67" s="395"/>
      <c r="BA67" s="395"/>
      <c r="BB67" s="396"/>
      <c r="BC67" s="394" t="s">
        <v>703</v>
      </c>
      <c r="BD67" s="395"/>
      <c r="BE67" s="395"/>
      <c r="BF67" s="396"/>
      <c r="BG67" s="397" t="s">
        <v>709</v>
      </c>
      <c r="BH67" s="386"/>
    </row>
    <row r="68" spans="1:60" s="13" customFormat="1" ht="20.100000000000001" customHeight="1">
      <c r="A68" s="387" t="s">
        <v>527</v>
      </c>
      <c r="B68" s="388"/>
      <c r="C68" s="389" t="s">
        <v>544</v>
      </c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1"/>
      <c r="AC68" s="392" t="s">
        <v>527</v>
      </c>
      <c r="AD68" s="393"/>
      <c r="AE68" s="381">
        <v>3305</v>
      </c>
      <c r="AF68" s="382"/>
      <c r="AG68" s="382"/>
      <c r="AH68" s="383"/>
      <c r="AI68" s="381">
        <v>3305</v>
      </c>
      <c r="AJ68" s="382"/>
      <c r="AK68" s="382"/>
      <c r="AL68" s="383"/>
      <c r="AM68" s="394" t="s">
        <v>703</v>
      </c>
      <c r="AN68" s="395"/>
      <c r="AO68" s="395"/>
      <c r="AP68" s="396"/>
      <c r="AQ68" s="394" t="s">
        <v>703</v>
      </c>
      <c r="AR68" s="395"/>
      <c r="AS68" s="395"/>
      <c r="AT68" s="396"/>
      <c r="AU68" s="394" t="s">
        <v>703</v>
      </c>
      <c r="AV68" s="395"/>
      <c r="AW68" s="395"/>
      <c r="AX68" s="396"/>
      <c r="AY68" s="394" t="s">
        <v>703</v>
      </c>
      <c r="AZ68" s="395"/>
      <c r="BA68" s="395"/>
      <c r="BB68" s="396"/>
      <c r="BC68" s="394" t="s">
        <v>703</v>
      </c>
      <c r="BD68" s="395"/>
      <c r="BE68" s="395"/>
      <c r="BF68" s="396"/>
      <c r="BG68" s="397" t="s">
        <v>709</v>
      </c>
      <c r="BH68" s="386"/>
    </row>
    <row r="69" spans="1:60" ht="20.100000000000001" customHeight="1">
      <c r="A69" s="307" t="s">
        <v>197</v>
      </c>
      <c r="B69" s="308"/>
      <c r="C69" s="123" t="s">
        <v>314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5"/>
      <c r="AC69" s="96" t="s">
        <v>315</v>
      </c>
      <c r="AD69" s="97"/>
      <c r="AE69" s="398">
        <v>6029</v>
      </c>
      <c r="AF69" s="399"/>
      <c r="AG69" s="399"/>
      <c r="AH69" s="400"/>
      <c r="AI69" s="398">
        <v>6029</v>
      </c>
      <c r="AJ69" s="399"/>
      <c r="AK69" s="399"/>
      <c r="AL69" s="400"/>
      <c r="AM69" s="398">
        <v>2856</v>
      </c>
      <c r="AN69" s="399"/>
      <c r="AO69" s="399"/>
      <c r="AP69" s="400"/>
      <c r="AQ69" s="401" t="s">
        <v>703</v>
      </c>
      <c r="AR69" s="402"/>
      <c r="AS69" s="402"/>
      <c r="AT69" s="403"/>
      <c r="AU69" s="398">
        <v>0</v>
      </c>
      <c r="AV69" s="399"/>
      <c r="AW69" s="399"/>
      <c r="AX69" s="400"/>
      <c r="AY69" s="401" t="s">
        <v>703</v>
      </c>
      <c r="AZ69" s="402"/>
      <c r="BA69" s="402"/>
      <c r="BB69" s="403"/>
      <c r="BC69" s="398">
        <v>2854</v>
      </c>
      <c r="BD69" s="399"/>
      <c r="BE69" s="399"/>
      <c r="BF69" s="400"/>
      <c r="BG69" s="89">
        <f t="shared" si="0"/>
        <v>0.47337866976281306</v>
      </c>
      <c r="BH69" s="90"/>
    </row>
    <row r="70" spans="1:60" ht="20.100000000000001" customHeight="1">
      <c r="A70" s="307" t="s">
        <v>198</v>
      </c>
      <c r="B70" s="308"/>
      <c r="C70" s="123" t="s">
        <v>316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5"/>
      <c r="AC70" s="96" t="s">
        <v>317</v>
      </c>
      <c r="AD70" s="97"/>
      <c r="AE70" s="398"/>
      <c r="AF70" s="399"/>
      <c r="AG70" s="399"/>
      <c r="AH70" s="400"/>
      <c r="AI70" s="398"/>
      <c r="AJ70" s="399"/>
      <c r="AK70" s="399"/>
      <c r="AL70" s="400"/>
      <c r="AM70" s="398"/>
      <c r="AN70" s="399"/>
      <c r="AO70" s="399"/>
      <c r="AP70" s="400"/>
      <c r="AQ70" s="401" t="s">
        <v>703</v>
      </c>
      <c r="AR70" s="402"/>
      <c r="AS70" s="402"/>
      <c r="AT70" s="403"/>
      <c r="AU70" s="398"/>
      <c r="AV70" s="399"/>
      <c r="AW70" s="399"/>
      <c r="AX70" s="400"/>
      <c r="AY70" s="401" t="s">
        <v>703</v>
      </c>
      <c r="AZ70" s="402"/>
      <c r="BA70" s="402"/>
      <c r="BB70" s="403"/>
      <c r="BC70" s="398"/>
      <c r="BD70" s="399"/>
      <c r="BE70" s="399"/>
      <c r="BF70" s="400"/>
      <c r="BG70" s="89" t="str">
        <f t="shared" si="0"/>
        <v>n.é.</v>
      </c>
      <c r="BH70" s="90"/>
    </row>
    <row r="71" spans="1:60" ht="20.100000000000001" customHeight="1">
      <c r="A71" s="307" t="s">
        <v>199</v>
      </c>
      <c r="B71" s="308"/>
      <c r="C71" s="123" t="s">
        <v>318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5"/>
      <c r="AC71" s="96" t="s">
        <v>319</v>
      </c>
      <c r="AD71" s="97"/>
      <c r="AE71" s="398">
        <v>40</v>
      </c>
      <c r="AF71" s="399"/>
      <c r="AG71" s="399"/>
      <c r="AH71" s="400"/>
      <c r="AI71" s="398">
        <v>40</v>
      </c>
      <c r="AJ71" s="399"/>
      <c r="AK71" s="399"/>
      <c r="AL71" s="400"/>
      <c r="AM71" s="398">
        <v>1</v>
      </c>
      <c r="AN71" s="399"/>
      <c r="AO71" s="399"/>
      <c r="AP71" s="400"/>
      <c r="AQ71" s="401" t="s">
        <v>703</v>
      </c>
      <c r="AR71" s="402"/>
      <c r="AS71" s="402"/>
      <c r="AT71" s="403"/>
      <c r="AU71" s="398">
        <v>0</v>
      </c>
      <c r="AV71" s="399"/>
      <c r="AW71" s="399"/>
      <c r="AX71" s="400"/>
      <c r="AY71" s="401" t="s">
        <v>703</v>
      </c>
      <c r="AZ71" s="402"/>
      <c r="BA71" s="402"/>
      <c r="BB71" s="403"/>
      <c r="BC71" s="398">
        <v>1</v>
      </c>
      <c r="BD71" s="399"/>
      <c r="BE71" s="399"/>
      <c r="BF71" s="400"/>
      <c r="BG71" s="89">
        <f t="shared" si="0"/>
        <v>2.5000000000000001E-2</v>
      </c>
      <c r="BH71" s="90"/>
    </row>
    <row r="72" spans="1:60" ht="20.100000000000001" customHeight="1">
      <c r="A72" s="307" t="s">
        <v>200</v>
      </c>
      <c r="B72" s="308"/>
      <c r="C72" s="123" t="s">
        <v>320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5"/>
      <c r="AC72" s="96" t="s">
        <v>321</v>
      </c>
      <c r="AD72" s="97"/>
      <c r="AE72" s="398"/>
      <c r="AF72" s="399"/>
      <c r="AG72" s="399"/>
      <c r="AH72" s="400"/>
      <c r="AI72" s="398"/>
      <c r="AJ72" s="399"/>
      <c r="AK72" s="399"/>
      <c r="AL72" s="400"/>
      <c r="AM72" s="398"/>
      <c r="AN72" s="399"/>
      <c r="AO72" s="399"/>
      <c r="AP72" s="400"/>
      <c r="AQ72" s="401" t="s">
        <v>703</v>
      </c>
      <c r="AR72" s="402"/>
      <c r="AS72" s="402"/>
      <c r="AT72" s="403"/>
      <c r="AU72" s="398"/>
      <c r="AV72" s="399"/>
      <c r="AW72" s="399"/>
      <c r="AX72" s="400"/>
      <c r="AY72" s="401" t="s">
        <v>703</v>
      </c>
      <c r="AZ72" s="402"/>
      <c r="BA72" s="402"/>
      <c r="BB72" s="403"/>
      <c r="BC72" s="398"/>
      <c r="BD72" s="399"/>
      <c r="BE72" s="399"/>
      <c r="BF72" s="400"/>
      <c r="BG72" s="89" t="str">
        <f t="shared" si="0"/>
        <v>n.é.</v>
      </c>
      <c r="BH72" s="90"/>
    </row>
    <row r="73" spans="1:60" ht="20.100000000000001" customHeight="1">
      <c r="A73" s="307" t="s">
        <v>201</v>
      </c>
      <c r="B73" s="308"/>
      <c r="C73" s="123" t="s">
        <v>322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5"/>
      <c r="AC73" s="96" t="s">
        <v>323</v>
      </c>
      <c r="AD73" s="97"/>
      <c r="AE73" s="398">
        <v>0</v>
      </c>
      <c r="AF73" s="399"/>
      <c r="AG73" s="399"/>
      <c r="AH73" s="400"/>
      <c r="AI73" s="398">
        <v>226</v>
      </c>
      <c r="AJ73" s="399"/>
      <c r="AK73" s="399"/>
      <c r="AL73" s="400"/>
      <c r="AM73" s="398">
        <v>276</v>
      </c>
      <c r="AN73" s="399"/>
      <c r="AO73" s="399"/>
      <c r="AP73" s="400"/>
      <c r="AQ73" s="401" t="s">
        <v>703</v>
      </c>
      <c r="AR73" s="402"/>
      <c r="AS73" s="402"/>
      <c r="AT73" s="403"/>
      <c r="AU73" s="398">
        <v>0</v>
      </c>
      <c r="AV73" s="399"/>
      <c r="AW73" s="399"/>
      <c r="AX73" s="400"/>
      <c r="AY73" s="401" t="s">
        <v>703</v>
      </c>
      <c r="AZ73" s="402"/>
      <c r="BA73" s="402"/>
      <c r="BB73" s="403"/>
      <c r="BC73" s="398">
        <v>276</v>
      </c>
      <c r="BD73" s="399"/>
      <c r="BE73" s="399"/>
      <c r="BF73" s="400"/>
      <c r="BG73" s="89">
        <f t="shared" si="0"/>
        <v>1.2212389380530972</v>
      </c>
      <c r="BH73" s="90"/>
    </row>
    <row r="74" spans="1:60" s="3" customFormat="1" ht="20.100000000000001" customHeight="1">
      <c r="A74" s="415" t="s">
        <v>202</v>
      </c>
      <c r="B74" s="416"/>
      <c r="C74" s="126" t="s">
        <v>324</v>
      </c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8"/>
      <c r="AC74" s="116" t="s">
        <v>325</v>
      </c>
      <c r="AD74" s="117"/>
      <c r="AE74" s="118">
        <f>AE59+AE60+AE64+AE65+AE66+AE69+AE70+AE71+AE72+AE73</f>
        <v>28345</v>
      </c>
      <c r="AF74" s="119"/>
      <c r="AG74" s="119"/>
      <c r="AH74" s="120"/>
      <c r="AI74" s="118">
        <f t="shared" ref="AI74" si="21">AI59+AI60+AI64+AI65+AI66+AI69+AI70+AI71+AI72+AI73</f>
        <v>28591</v>
      </c>
      <c r="AJ74" s="119"/>
      <c r="AK74" s="119"/>
      <c r="AL74" s="120"/>
      <c r="AM74" s="118">
        <f t="shared" ref="AM74" si="22">AM59+AM60+AM64+AM65+AM66+AM69+AM70+AM71+AM72+AM73</f>
        <v>13914</v>
      </c>
      <c r="AN74" s="119"/>
      <c r="AO74" s="119"/>
      <c r="AP74" s="120"/>
      <c r="AQ74" s="223" t="s">
        <v>703</v>
      </c>
      <c r="AR74" s="224"/>
      <c r="AS74" s="224"/>
      <c r="AT74" s="225"/>
      <c r="AU74" s="118">
        <f t="shared" ref="AU74" si="23">AU59+AU60+AU64+AU65+AU66+AU69+AU70+AU71+AU72+AU73</f>
        <v>0</v>
      </c>
      <c r="AV74" s="119"/>
      <c r="AW74" s="119"/>
      <c r="AX74" s="120"/>
      <c r="AY74" s="223" t="s">
        <v>703</v>
      </c>
      <c r="AZ74" s="224"/>
      <c r="BA74" s="224"/>
      <c r="BB74" s="225"/>
      <c r="BC74" s="118">
        <f t="shared" ref="BC74" si="24">BC59+BC60+BC64+BC65+BC66+BC69+BC70+BC71+BC72+BC73</f>
        <v>13907</v>
      </c>
      <c r="BD74" s="119"/>
      <c r="BE74" s="119"/>
      <c r="BF74" s="120"/>
      <c r="BG74" s="121">
        <f t="shared" ref="BG74:BG137" si="25">IF(AI74&gt;0,BC74/AI74,"n.é.")</f>
        <v>0.48641180791158056</v>
      </c>
      <c r="BH74" s="122"/>
    </row>
    <row r="75" spans="1:60" ht="20.100000000000001" customHeight="1">
      <c r="A75" s="307" t="s">
        <v>203</v>
      </c>
      <c r="B75" s="308"/>
      <c r="C75" s="123" t="s">
        <v>326</v>
      </c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5"/>
      <c r="AC75" s="96" t="s">
        <v>327</v>
      </c>
      <c r="AD75" s="97"/>
      <c r="AE75" s="398"/>
      <c r="AF75" s="399"/>
      <c r="AG75" s="399"/>
      <c r="AH75" s="400"/>
      <c r="AI75" s="398"/>
      <c r="AJ75" s="399"/>
      <c r="AK75" s="399"/>
      <c r="AL75" s="400"/>
      <c r="AM75" s="398"/>
      <c r="AN75" s="399"/>
      <c r="AO75" s="399"/>
      <c r="AP75" s="400"/>
      <c r="AQ75" s="401" t="s">
        <v>703</v>
      </c>
      <c r="AR75" s="402"/>
      <c r="AS75" s="402"/>
      <c r="AT75" s="403"/>
      <c r="AU75" s="398"/>
      <c r="AV75" s="399"/>
      <c r="AW75" s="399"/>
      <c r="AX75" s="400"/>
      <c r="AY75" s="401" t="s">
        <v>703</v>
      </c>
      <c r="AZ75" s="402"/>
      <c r="BA75" s="402"/>
      <c r="BB75" s="403"/>
      <c r="BC75" s="398"/>
      <c r="BD75" s="399"/>
      <c r="BE75" s="399"/>
      <c r="BF75" s="400"/>
      <c r="BG75" s="89" t="str">
        <f t="shared" si="25"/>
        <v>n.é.</v>
      </c>
      <c r="BH75" s="90"/>
    </row>
    <row r="76" spans="1:60" ht="20.100000000000001" customHeight="1">
      <c r="A76" s="307" t="s">
        <v>204</v>
      </c>
      <c r="B76" s="308"/>
      <c r="C76" s="123" t="s">
        <v>328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5"/>
      <c r="AC76" s="96" t="s">
        <v>329</v>
      </c>
      <c r="AD76" s="97"/>
      <c r="AE76" s="398">
        <v>0</v>
      </c>
      <c r="AF76" s="399"/>
      <c r="AG76" s="399"/>
      <c r="AH76" s="400"/>
      <c r="AI76" s="398">
        <v>5000</v>
      </c>
      <c r="AJ76" s="399"/>
      <c r="AK76" s="399"/>
      <c r="AL76" s="400"/>
      <c r="AM76" s="398">
        <v>5351</v>
      </c>
      <c r="AN76" s="399"/>
      <c r="AO76" s="399"/>
      <c r="AP76" s="400"/>
      <c r="AQ76" s="401" t="s">
        <v>703</v>
      </c>
      <c r="AR76" s="402"/>
      <c r="AS76" s="402"/>
      <c r="AT76" s="403"/>
      <c r="AU76" s="398">
        <v>0</v>
      </c>
      <c r="AV76" s="399"/>
      <c r="AW76" s="399"/>
      <c r="AX76" s="400"/>
      <c r="AY76" s="401" t="s">
        <v>703</v>
      </c>
      <c r="AZ76" s="402"/>
      <c r="BA76" s="402"/>
      <c r="BB76" s="403"/>
      <c r="BC76" s="398">
        <v>5351</v>
      </c>
      <c r="BD76" s="399"/>
      <c r="BE76" s="399"/>
      <c r="BF76" s="400"/>
      <c r="BG76" s="89">
        <f t="shared" si="25"/>
        <v>1.0702</v>
      </c>
      <c r="BH76" s="90"/>
    </row>
    <row r="77" spans="1:60" ht="20.100000000000001" customHeight="1">
      <c r="A77" s="307" t="s">
        <v>205</v>
      </c>
      <c r="B77" s="308"/>
      <c r="C77" s="123" t="s">
        <v>330</v>
      </c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5"/>
      <c r="AC77" s="96" t="s">
        <v>331</v>
      </c>
      <c r="AD77" s="97"/>
      <c r="AE77" s="398"/>
      <c r="AF77" s="399"/>
      <c r="AG77" s="399"/>
      <c r="AH77" s="400"/>
      <c r="AI77" s="398"/>
      <c r="AJ77" s="399"/>
      <c r="AK77" s="399"/>
      <c r="AL77" s="400"/>
      <c r="AM77" s="398"/>
      <c r="AN77" s="399"/>
      <c r="AO77" s="399"/>
      <c r="AP77" s="400"/>
      <c r="AQ77" s="401" t="s">
        <v>703</v>
      </c>
      <c r="AR77" s="402"/>
      <c r="AS77" s="402"/>
      <c r="AT77" s="403"/>
      <c r="AU77" s="398"/>
      <c r="AV77" s="399"/>
      <c r="AW77" s="399"/>
      <c r="AX77" s="400"/>
      <c r="AY77" s="401" t="s">
        <v>703</v>
      </c>
      <c r="AZ77" s="402"/>
      <c r="BA77" s="402"/>
      <c r="BB77" s="403"/>
      <c r="BC77" s="398"/>
      <c r="BD77" s="399"/>
      <c r="BE77" s="399"/>
      <c r="BF77" s="400"/>
      <c r="BG77" s="89" t="str">
        <f t="shared" si="25"/>
        <v>n.é.</v>
      </c>
      <c r="BH77" s="90"/>
    </row>
    <row r="78" spans="1:60" ht="20.100000000000001" customHeight="1">
      <c r="A78" s="307" t="s">
        <v>206</v>
      </c>
      <c r="B78" s="308"/>
      <c r="C78" s="123" t="s">
        <v>332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5"/>
      <c r="AC78" s="96" t="s">
        <v>333</v>
      </c>
      <c r="AD78" s="97"/>
      <c r="AE78" s="398"/>
      <c r="AF78" s="399"/>
      <c r="AG78" s="399"/>
      <c r="AH78" s="400"/>
      <c r="AI78" s="398"/>
      <c r="AJ78" s="399"/>
      <c r="AK78" s="399"/>
      <c r="AL78" s="400"/>
      <c r="AM78" s="398"/>
      <c r="AN78" s="399"/>
      <c r="AO78" s="399"/>
      <c r="AP78" s="400"/>
      <c r="AQ78" s="401" t="s">
        <v>703</v>
      </c>
      <c r="AR78" s="402"/>
      <c r="AS78" s="402"/>
      <c r="AT78" s="403"/>
      <c r="AU78" s="398"/>
      <c r="AV78" s="399"/>
      <c r="AW78" s="399"/>
      <c r="AX78" s="400"/>
      <c r="AY78" s="401" t="s">
        <v>703</v>
      </c>
      <c r="AZ78" s="402"/>
      <c r="BA78" s="402"/>
      <c r="BB78" s="403"/>
      <c r="BC78" s="398"/>
      <c r="BD78" s="399"/>
      <c r="BE78" s="399"/>
      <c r="BF78" s="400"/>
      <c r="BG78" s="89" t="str">
        <f t="shared" si="25"/>
        <v>n.é.</v>
      </c>
      <c r="BH78" s="90"/>
    </row>
    <row r="79" spans="1:60" ht="20.100000000000001" customHeight="1">
      <c r="A79" s="307" t="s">
        <v>207</v>
      </c>
      <c r="B79" s="308"/>
      <c r="C79" s="123" t="s">
        <v>334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5"/>
      <c r="AC79" s="96" t="s">
        <v>335</v>
      </c>
      <c r="AD79" s="97"/>
      <c r="AE79" s="398"/>
      <c r="AF79" s="399"/>
      <c r="AG79" s="399"/>
      <c r="AH79" s="400"/>
      <c r="AI79" s="398"/>
      <c r="AJ79" s="399"/>
      <c r="AK79" s="399"/>
      <c r="AL79" s="400"/>
      <c r="AM79" s="398"/>
      <c r="AN79" s="399"/>
      <c r="AO79" s="399"/>
      <c r="AP79" s="400"/>
      <c r="AQ79" s="401" t="s">
        <v>703</v>
      </c>
      <c r="AR79" s="402"/>
      <c r="AS79" s="402"/>
      <c r="AT79" s="403"/>
      <c r="AU79" s="398"/>
      <c r="AV79" s="399"/>
      <c r="AW79" s="399"/>
      <c r="AX79" s="400"/>
      <c r="AY79" s="401" t="s">
        <v>703</v>
      </c>
      <c r="AZ79" s="402"/>
      <c r="BA79" s="402"/>
      <c r="BB79" s="403"/>
      <c r="BC79" s="398"/>
      <c r="BD79" s="399"/>
      <c r="BE79" s="399"/>
      <c r="BF79" s="400"/>
      <c r="BG79" s="89" t="str">
        <f t="shared" si="25"/>
        <v>n.é.</v>
      </c>
      <c r="BH79" s="90"/>
    </row>
    <row r="80" spans="1:60" s="3" customFormat="1" ht="20.100000000000001" customHeight="1">
      <c r="A80" s="415" t="s">
        <v>208</v>
      </c>
      <c r="B80" s="416"/>
      <c r="C80" s="113" t="s">
        <v>336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5"/>
      <c r="AC80" s="116" t="s">
        <v>337</v>
      </c>
      <c r="AD80" s="117"/>
      <c r="AE80" s="118">
        <f>SUM(AE75:AH79)</f>
        <v>0</v>
      </c>
      <c r="AF80" s="119"/>
      <c r="AG80" s="119"/>
      <c r="AH80" s="120"/>
      <c r="AI80" s="118">
        <f t="shared" ref="AI80" si="26">SUM(AI75:AL79)</f>
        <v>5000</v>
      </c>
      <c r="AJ80" s="119"/>
      <c r="AK80" s="119"/>
      <c r="AL80" s="120"/>
      <c r="AM80" s="118">
        <f t="shared" ref="AM80" si="27">SUM(AM75:AP79)</f>
        <v>5351</v>
      </c>
      <c r="AN80" s="119"/>
      <c r="AO80" s="119"/>
      <c r="AP80" s="120"/>
      <c r="AQ80" s="223" t="s">
        <v>703</v>
      </c>
      <c r="AR80" s="224"/>
      <c r="AS80" s="224"/>
      <c r="AT80" s="225"/>
      <c r="AU80" s="118">
        <f t="shared" ref="AU80" si="28">SUM(AU75:AX79)</f>
        <v>0</v>
      </c>
      <c r="AV80" s="119"/>
      <c r="AW80" s="119"/>
      <c r="AX80" s="120"/>
      <c r="AY80" s="223" t="s">
        <v>703</v>
      </c>
      <c r="AZ80" s="224"/>
      <c r="BA80" s="224"/>
      <c r="BB80" s="225"/>
      <c r="BC80" s="118">
        <f t="shared" ref="BC80" si="29">SUM(BC75:BF79)</f>
        <v>5351</v>
      </c>
      <c r="BD80" s="119"/>
      <c r="BE80" s="119"/>
      <c r="BF80" s="120"/>
      <c r="BG80" s="121">
        <f t="shared" si="25"/>
        <v>1.0702</v>
      </c>
      <c r="BH80" s="122"/>
    </row>
    <row r="81" spans="1:60" ht="20.100000000000001" customHeight="1">
      <c r="A81" s="307" t="s">
        <v>209</v>
      </c>
      <c r="B81" s="308"/>
      <c r="C81" s="123" t="s">
        <v>454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5"/>
      <c r="AC81" s="96" t="s">
        <v>338</v>
      </c>
      <c r="AD81" s="97"/>
      <c r="AE81" s="398"/>
      <c r="AF81" s="399"/>
      <c r="AG81" s="399"/>
      <c r="AH81" s="400"/>
      <c r="AI81" s="398"/>
      <c r="AJ81" s="399"/>
      <c r="AK81" s="399"/>
      <c r="AL81" s="400"/>
      <c r="AM81" s="398"/>
      <c r="AN81" s="399"/>
      <c r="AO81" s="399"/>
      <c r="AP81" s="400"/>
      <c r="AQ81" s="401" t="s">
        <v>703</v>
      </c>
      <c r="AR81" s="402"/>
      <c r="AS81" s="402"/>
      <c r="AT81" s="403"/>
      <c r="AU81" s="398"/>
      <c r="AV81" s="399"/>
      <c r="AW81" s="399"/>
      <c r="AX81" s="400"/>
      <c r="AY81" s="401" t="s">
        <v>703</v>
      </c>
      <c r="AZ81" s="402"/>
      <c r="BA81" s="402"/>
      <c r="BB81" s="403"/>
      <c r="BC81" s="398"/>
      <c r="BD81" s="399"/>
      <c r="BE81" s="399"/>
      <c r="BF81" s="400"/>
      <c r="BG81" s="89" t="str">
        <f t="shared" si="25"/>
        <v>n.é.</v>
      </c>
      <c r="BH81" s="90"/>
    </row>
    <row r="82" spans="1:60" ht="20.100000000000001" customHeight="1">
      <c r="A82" s="307" t="s">
        <v>210</v>
      </c>
      <c r="B82" s="308"/>
      <c r="C82" s="93" t="s">
        <v>455</v>
      </c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5"/>
      <c r="AC82" s="96" t="s">
        <v>339</v>
      </c>
      <c r="AD82" s="97"/>
      <c r="AE82" s="398">
        <v>100</v>
      </c>
      <c r="AF82" s="399"/>
      <c r="AG82" s="399"/>
      <c r="AH82" s="400"/>
      <c r="AI82" s="398">
        <v>341</v>
      </c>
      <c r="AJ82" s="399"/>
      <c r="AK82" s="399"/>
      <c r="AL82" s="400"/>
      <c r="AM82" s="398">
        <v>369</v>
      </c>
      <c r="AN82" s="399"/>
      <c r="AO82" s="399"/>
      <c r="AP82" s="400"/>
      <c r="AQ82" s="401" t="s">
        <v>703</v>
      </c>
      <c r="AR82" s="402"/>
      <c r="AS82" s="402"/>
      <c r="AT82" s="403"/>
      <c r="AU82" s="398">
        <v>0</v>
      </c>
      <c r="AV82" s="399"/>
      <c r="AW82" s="399"/>
      <c r="AX82" s="400"/>
      <c r="AY82" s="401" t="s">
        <v>703</v>
      </c>
      <c r="AZ82" s="402"/>
      <c r="BA82" s="402"/>
      <c r="BB82" s="403"/>
      <c r="BC82" s="398">
        <v>369</v>
      </c>
      <c r="BD82" s="399"/>
      <c r="BE82" s="399"/>
      <c r="BF82" s="400"/>
      <c r="BG82" s="89">
        <f t="shared" si="25"/>
        <v>1.0821114369501466</v>
      </c>
      <c r="BH82" s="90"/>
    </row>
    <row r="83" spans="1:60" ht="20.100000000000001" customHeight="1">
      <c r="A83" s="307" t="s">
        <v>211</v>
      </c>
      <c r="B83" s="308"/>
      <c r="C83" s="123" t="s">
        <v>340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5"/>
      <c r="AC83" s="96" t="s">
        <v>341</v>
      </c>
      <c r="AD83" s="97"/>
      <c r="AE83" s="398"/>
      <c r="AF83" s="399"/>
      <c r="AG83" s="399"/>
      <c r="AH83" s="400"/>
      <c r="AI83" s="398"/>
      <c r="AJ83" s="399"/>
      <c r="AK83" s="399"/>
      <c r="AL83" s="400"/>
      <c r="AM83" s="398"/>
      <c r="AN83" s="399"/>
      <c r="AO83" s="399"/>
      <c r="AP83" s="400"/>
      <c r="AQ83" s="401" t="s">
        <v>703</v>
      </c>
      <c r="AR83" s="402"/>
      <c r="AS83" s="402"/>
      <c r="AT83" s="403"/>
      <c r="AU83" s="398"/>
      <c r="AV83" s="399"/>
      <c r="AW83" s="399"/>
      <c r="AX83" s="400"/>
      <c r="AY83" s="401" t="s">
        <v>703</v>
      </c>
      <c r="AZ83" s="402"/>
      <c r="BA83" s="402"/>
      <c r="BB83" s="403"/>
      <c r="BC83" s="398"/>
      <c r="BD83" s="399"/>
      <c r="BE83" s="399"/>
      <c r="BF83" s="400"/>
      <c r="BG83" s="89" t="str">
        <f t="shared" si="25"/>
        <v>n.é.</v>
      </c>
      <c r="BH83" s="90"/>
    </row>
    <row r="84" spans="1:60" s="3" customFormat="1" ht="20.100000000000001" customHeight="1">
      <c r="A84" s="415" t="s">
        <v>212</v>
      </c>
      <c r="B84" s="416"/>
      <c r="C84" s="113" t="s">
        <v>342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5"/>
      <c r="AC84" s="116" t="s">
        <v>343</v>
      </c>
      <c r="AD84" s="117"/>
      <c r="AE84" s="118">
        <f>SUM(AE81:AH83)</f>
        <v>100</v>
      </c>
      <c r="AF84" s="119"/>
      <c r="AG84" s="119"/>
      <c r="AH84" s="120"/>
      <c r="AI84" s="118">
        <f t="shared" ref="AI84" si="30">SUM(AI81:AL83)</f>
        <v>341</v>
      </c>
      <c r="AJ84" s="119"/>
      <c r="AK84" s="119"/>
      <c r="AL84" s="120"/>
      <c r="AM84" s="118">
        <f t="shared" ref="AM84" si="31">SUM(AM81:AP83)</f>
        <v>369</v>
      </c>
      <c r="AN84" s="119"/>
      <c r="AO84" s="119"/>
      <c r="AP84" s="120"/>
      <c r="AQ84" s="223" t="s">
        <v>703</v>
      </c>
      <c r="AR84" s="224"/>
      <c r="AS84" s="224"/>
      <c r="AT84" s="225"/>
      <c r="AU84" s="118">
        <f t="shared" ref="AU84" si="32">SUM(AU81:AX83)</f>
        <v>0</v>
      </c>
      <c r="AV84" s="119"/>
      <c r="AW84" s="119"/>
      <c r="AX84" s="120"/>
      <c r="AY84" s="223" t="s">
        <v>703</v>
      </c>
      <c r="AZ84" s="224"/>
      <c r="BA84" s="224"/>
      <c r="BB84" s="225"/>
      <c r="BC84" s="118">
        <f t="shared" ref="BC84" si="33">SUM(BC81:BF83)</f>
        <v>369</v>
      </c>
      <c r="BD84" s="119"/>
      <c r="BE84" s="119"/>
      <c r="BF84" s="120"/>
      <c r="BG84" s="121">
        <f t="shared" si="25"/>
        <v>1.0821114369501466</v>
      </c>
      <c r="BH84" s="122"/>
    </row>
    <row r="85" spans="1:60" ht="20.100000000000001" customHeight="1">
      <c r="A85" s="307" t="s">
        <v>213</v>
      </c>
      <c r="B85" s="308"/>
      <c r="C85" s="123" t="s">
        <v>456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5"/>
      <c r="AC85" s="96" t="s">
        <v>344</v>
      </c>
      <c r="AD85" s="97"/>
      <c r="AE85" s="398"/>
      <c r="AF85" s="399"/>
      <c r="AG85" s="399"/>
      <c r="AH85" s="400"/>
      <c r="AI85" s="398"/>
      <c r="AJ85" s="399"/>
      <c r="AK85" s="399"/>
      <c r="AL85" s="400"/>
      <c r="AM85" s="398"/>
      <c r="AN85" s="399"/>
      <c r="AO85" s="399"/>
      <c r="AP85" s="400"/>
      <c r="AQ85" s="401" t="s">
        <v>703</v>
      </c>
      <c r="AR85" s="402"/>
      <c r="AS85" s="402"/>
      <c r="AT85" s="403"/>
      <c r="AU85" s="398"/>
      <c r="AV85" s="399"/>
      <c r="AW85" s="399"/>
      <c r="AX85" s="400"/>
      <c r="AY85" s="401" t="s">
        <v>703</v>
      </c>
      <c r="AZ85" s="402"/>
      <c r="BA85" s="402"/>
      <c r="BB85" s="403"/>
      <c r="BC85" s="398"/>
      <c r="BD85" s="399"/>
      <c r="BE85" s="399"/>
      <c r="BF85" s="400"/>
      <c r="BG85" s="89" t="str">
        <f t="shared" si="25"/>
        <v>n.é.</v>
      </c>
      <c r="BH85" s="90"/>
    </row>
    <row r="86" spans="1:60" ht="20.100000000000001" customHeight="1">
      <c r="A86" s="307" t="s">
        <v>214</v>
      </c>
      <c r="B86" s="308"/>
      <c r="C86" s="93" t="s">
        <v>457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5"/>
      <c r="AC86" s="96" t="s">
        <v>345</v>
      </c>
      <c r="AD86" s="97"/>
      <c r="AE86" s="398"/>
      <c r="AF86" s="399"/>
      <c r="AG86" s="399"/>
      <c r="AH86" s="400"/>
      <c r="AI86" s="398"/>
      <c r="AJ86" s="399"/>
      <c r="AK86" s="399"/>
      <c r="AL86" s="400"/>
      <c r="AM86" s="398"/>
      <c r="AN86" s="399"/>
      <c r="AO86" s="399"/>
      <c r="AP86" s="400"/>
      <c r="AQ86" s="401" t="s">
        <v>703</v>
      </c>
      <c r="AR86" s="402"/>
      <c r="AS86" s="402"/>
      <c r="AT86" s="403"/>
      <c r="AU86" s="398"/>
      <c r="AV86" s="399"/>
      <c r="AW86" s="399"/>
      <c r="AX86" s="400"/>
      <c r="AY86" s="401" t="s">
        <v>703</v>
      </c>
      <c r="AZ86" s="402"/>
      <c r="BA86" s="402"/>
      <c r="BB86" s="403"/>
      <c r="BC86" s="398"/>
      <c r="BD86" s="399"/>
      <c r="BE86" s="399"/>
      <c r="BF86" s="400"/>
      <c r="BG86" s="89" t="str">
        <f t="shared" si="25"/>
        <v>n.é.</v>
      </c>
      <c r="BH86" s="90"/>
    </row>
    <row r="87" spans="1:60" ht="20.100000000000001" customHeight="1">
      <c r="A87" s="307" t="s">
        <v>215</v>
      </c>
      <c r="B87" s="308"/>
      <c r="C87" s="123" t="s">
        <v>346</v>
      </c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5"/>
      <c r="AC87" s="96" t="s">
        <v>347</v>
      </c>
      <c r="AD87" s="97"/>
      <c r="AE87" s="398">
        <v>50</v>
      </c>
      <c r="AF87" s="399"/>
      <c r="AG87" s="399"/>
      <c r="AH87" s="400"/>
      <c r="AI87" s="398">
        <v>50</v>
      </c>
      <c r="AJ87" s="399"/>
      <c r="AK87" s="399"/>
      <c r="AL87" s="400"/>
      <c r="AM87" s="398">
        <v>81</v>
      </c>
      <c r="AN87" s="399"/>
      <c r="AO87" s="399"/>
      <c r="AP87" s="400"/>
      <c r="AQ87" s="401" t="s">
        <v>703</v>
      </c>
      <c r="AR87" s="402"/>
      <c r="AS87" s="402"/>
      <c r="AT87" s="403"/>
      <c r="AU87" s="398">
        <v>0</v>
      </c>
      <c r="AV87" s="399"/>
      <c r="AW87" s="399"/>
      <c r="AX87" s="400"/>
      <c r="AY87" s="401" t="s">
        <v>703</v>
      </c>
      <c r="AZ87" s="402"/>
      <c r="BA87" s="402"/>
      <c r="BB87" s="403"/>
      <c r="BC87" s="398">
        <v>81</v>
      </c>
      <c r="BD87" s="399"/>
      <c r="BE87" s="399"/>
      <c r="BF87" s="400"/>
      <c r="BG87" s="89">
        <f t="shared" si="25"/>
        <v>1.62</v>
      </c>
      <c r="BH87" s="90"/>
    </row>
    <row r="88" spans="1:60" s="13" customFormat="1" ht="20.100000000000001" customHeight="1">
      <c r="A88" s="387" t="s">
        <v>527</v>
      </c>
      <c r="B88" s="388"/>
      <c r="C88" s="389" t="s">
        <v>546</v>
      </c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1"/>
      <c r="AC88" s="392" t="s">
        <v>527</v>
      </c>
      <c r="AD88" s="393"/>
      <c r="AE88" s="381">
        <v>50</v>
      </c>
      <c r="AF88" s="382"/>
      <c r="AG88" s="382"/>
      <c r="AH88" s="383"/>
      <c r="AI88" s="381">
        <v>50</v>
      </c>
      <c r="AJ88" s="382"/>
      <c r="AK88" s="382"/>
      <c r="AL88" s="383"/>
      <c r="AM88" s="384">
        <v>81</v>
      </c>
      <c r="AN88" s="384"/>
      <c r="AO88" s="384"/>
      <c r="AP88" s="384"/>
      <c r="AQ88" s="394" t="s">
        <v>703</v>
      </c>
      <c r="AR88" s="395"/>
      <c r="AS88" s="395"/>
      <c r="AT88" s="396"/>
      <c r="AU88" s="384">
        <v>0</v>
      </c>
      <c r="AV88" s="384"/>
      <c r="AW88" s="384"/>
      <c r="AX88" s="384"/>
      <c r="AY88" s="394" t="s">
        <v>703</v>
      </c>
      <c r="AZ88" s="395"/>
      <c r="BA88" s="395"/>
      <c r="BB88" s="396"/>
      <c r="BC88" s="384">
        <v>81</v>
      </c>
      <c r="BD88" s="384"/>
      <c r="BE88" s="384"/>
      <c r="BF88" s="384"/>
      <c r="BG88" s="385">
        <f t="shared" si="25"/>
        <v>1.62</v>
      </c>
      <c r="BH88" s="386"/>
    </row>
    <row r="89" spans="1:60" s="3" customFormat="1" ht="20.100000000000001" customHeight="1">
      <c r="A89" s="415" t="s">
        <v>216</v>
      </c>
      <c r="B89" s="416"/>
      <c r="C89" s="113" t="s">
        <v>348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5"/>
      <c r="AC89" s="116" t="s">
        <v>349</v>
      </c>
      <c r="AD89" s="117"/>
      <c r="AE89" s="118">
        <f>SUM(AE85:AH88)-AE88</f>
        <v>50</v>
      </c>
      <c r="AF89" s="119"/>
      <c r="AG89" s="119"/>
      <c r="AH89" s="120"/>
      <c r="AI89" s="118">
        <f t="shared" ref="AI89" si="34">SUM(AI85:AL88)-AI88</f>
        <v>50</v>
      </c>
      <c r="AJ89" s="119"/>
      <c r="AK89" s="119"/>
      <c r="AL89" s="120"/>
      <c r="AM89" s="118">
        <f t="shared" ref="AM89" si="35">SUM(AM85:AP88)-AM88</f>
        <v>81</v>
      </c>
      <c r="AN89" s="119"/>
      <c r="AO89" s="119"/>
      <c r="AP89" s="120"/>
      <c r="AQ89" s="223" t="s">
        <v>703</v>
      </c>
      <c r="AR89" s="224"/>
      <c r="AS89" s="224"/>
      <c r="AT89" s="225"/>
      <c r="AU89" s="118">
        <f t="shared" ref="AU89" si="36">SUM(AU85:AX88)-AU88</f>
        <v>0</v>
      </c>
      <c r="AV89" s="119"/>
      <c r="AW89" s="119"/>
      <c r="AX89" s="120"/>
      <c r="AY89" s="223" t="s">
        <v>703</v>
      </c>
      <c r="AZ89" s="224"/>
      <c r="BA89" s="224"/>
      <c r="BB89" s="225"/>
      <c r="BC89" s="118">
        <f t="shared" ref="BC89" si="37">SUM(BC85:BF88)-BC88</f>
        <v>81</v>
      </c>
      <c r="BD89" s="119"/>
      <c r="BE89" s="119"/>
      <c r="BF89" s="120"/>
      <c r="BG89" s="121">
        <f t="shared" si="25"/>
        <v>1.62</v>
      </c>
      <c r="BH89" s="122"/>
    </row>
    <row r="90" spans="1:60" s="3" customFormat="1" ht="20.100000000000001" customHeight="1">
      <c r="A90" s="321" t="s">
        <v>217</v>
      </c>
      <c r="B90" s="322"/>
      <c r="C90" s="131" t="s">
        <v>350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3"/>
      <c r="AC90" s="134" t="s">
        <v>351</v>
      </c>
      <c r="AD90" s="135"/>
      <c r="AE90" s="136">
        <f>AE32+AE39+AE58+AE74+AE80+AE84+AE89</f>
        <v>322034</v>
      </c>
      <c r="AF90" s="137"/>
      <c r="AG90" s="137"/>
      <c r="AH90" s="138"/>
      <c r="AI90" s="136">
        <f t="shared" ref="AI90" si="38">AI32+AI39+AI58+AI74+AI80+AI84+AI89</f>
        <v>327521</v>
      </c>
      <c r="AJ90" s="137"/>
      <c r="AK90" s="137"/>
      <c r="AL90" s="138"/>
      <c r="AM90" s="136">
        <f t="shared" ref="AM90" si="39">AM32+AM39+AM58+AM74+AM80+AM84+AM89</f>
        <v>161112</v>
      </c>
      <c r="AN90" s="137"/>
      <c r="AO90" s="137"/>
      <c r="AP90" s="138"/>
      <c r="AQ90" s="226" t="s">
        <v>703</v>
      </c>
      <c r="AR90" s="227"/>
      <c r="AS90" s="227"/>
      <c r="AT90" s="228"/>
      <c r="AU90" s="136">
        <f t="shared" ref="AU90" si="40">AU32+AU39+AU58+AU74+AU80+AU84+AU89</f>
        <v>0</v>
      </c>
      <c r="AV90" s="137"/>
      <c r="AW90" s="137"/>
      <c r="AX90" s="138"/>
      <c r="AY90" s="226" t="s">
        <v>703</v>
      </c>
      <c r="AZ90" s="227"/>
      <c r="BA90" s="227"/>
      <c r="BB90" s="228"/>
      <c r="BC90" s="136">
        <f t="shared" ref="BC90" si="41">BC32+BC39+BC58+BC74+BC80+BC84+BC89</f>
        <v>161105</v>
      </c>
      <c r="BD90" s="137"/>
      <c r="BE90" s="137"/>
      <c r="BF90" s="138"/>
      <c r="BG90" s="139">
        <f t="shared" si="25"/>
        <v>0.49189212294784151</v>
      </c>
      <c r="BH90" s="140"/>
    </row>
    <row r="91" spans="1:60" ht="20.100000000000001" customHeight="1">
      <c r="A91" s="307" t="s">
        <v>218</v>
      </c>
      <c r="B91" s="308"/>
      <c r="C91" s="143" t="s">
        <v>352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5"/>
      <c r="AC91" s="146" t="s">
        <v>353</v>
      </c>
      <c r="AD91" s="147"/>
      <c r="AE91" s="398"/>
      <c r="AF91" s="399"/>
      <c r="AG91" s="399"/>
      <c r="AH91" s="400"/>
      <c r="AI91" s="398"/>
      <c r="AJ91" s="399"/>
      <c r="AK91" s="399"/>
      <c r="AL91" s="400"/>
      <c r="AM91" s="398"/>
      <c r="AN91" s="399"/>
      <c r="AO91" s="399"/>
      <c r="AP91" s="400"/>
      <c r="AQ91" s="401" t="s">
        <v>703</v>
      </c>
      <c r="AR91" s="402"/>
      <c r="AS91" s="402"/>
      <c r="AT91" s="403"/>
      <c r="AU91" s="398"/>
      <c r="AV91" s="399"/>
      <c r="AW91" s="399"/>
      <c r="AX91" s="400"/>
      <c r="AY91" s="401" t="s">
        <v>703</v>
      </c>
      <c r="AZ91" s="402"/>
      <c r="BA91" s="402"/>
      <c r="BB91" s="403"/>
      <c r="BC91" s="398"/>
      <c r="BD91" s="399"/>
      <c r="BE91" s="399"/>
      <c r="BF91" s="400"/>
      <c r="BG91" s="89" t="str">
        <f t="shared" si="25"/>
        <v>n.é.</v>
      </c>
      <c r="BH91" s="90"/>
    </row>
    <row r="92" spans="1:60" ht="20.100000000000001" customHeight="1">
      <c r="A92" s="307" t="s">
        <v>219</v>
      </c>
      <c r="B92" s="308"/>
      <c r="C92" s="123" t="s">
        <v>354</v>
      </c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5"/>
      <c r="AC92" s="146" t="s">
        <v>355</v>
      </c>
      <c r="AD92" s="147"/>
      <c r="AE92" s="398"/>
      <c r="AF92" s="399"/>
      <c r="AG92" s="399"/>
      <c r="AH92" s="400"/>
      <c r="AI92" s="398"/>
      <c r="AJ92" s="399"/>
      <c r="AK92" s="399"/>
      <c r="AL92" s="400"/>
      <c r="AM92" s="398"/>
      <c r="AN92" s="399"/>
      <c r="AO92" s="399"/>
      <c r="AP92" s="400"/>
      <c r="AQ92" s="401" t="s">
        <v>703</v>
      </c>
      <c r="AR92" s="402"/>
      <c r="AS92" s="402"/>
      <c r="AT92" s="403"/>
      <c r="AU92" s="398"/>
      <c r="AV92" s="399"/>
      <c r="AW92" s="399"/>
      <c r="AX92" s="400"/>
      <c r="AY92" s="401" t="s">
        <v>703</v>
      </c>
      <c r="AZ92" s="402"/>
      <c r="BA92" s="402"/>
      <c r="BB92" s="403"/>
      <c r="BC92" s="398"/>
      <c r="BD92" s="399"/>
      <c r="BE92" s="399"/>
      <c r="BF92" s="400"/>
      <c r="BG92" s="89" t="str">
        <f t="shared" si="25"/>
        <v>n.é.</v>
      </c>
      <c r="BH92" s="90"/>
    </row>
    <row r="93" spans="1:60" ht="20.100000000000001" customHeight="1">
      <c r="A93" s="307" t="s">
        <v>220</v>
      </c>
      <c r="B93" s="308"/>
      <c r="C93" s="143" t="s">
        <v>356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5"/>
      <c r="AC93" s="146" t="s">
        <v>357</v>
      </c>
      <c r="AD93" s="147"/>
      <c r="AE93" s="398"/>
      <c r="AF93" s="399"/>
      <c r="AG93" s="399"/>
      <c r="AH93" s="400"/>
      <c r="AI93" s="398"/>
      <c r="AJ93" s="399"/>
      <c r="AK93" s="399"/>
      <c r="AL93" s="400"/>
      <c r="AM93" s="398"/>
      <c r="AN93" s="399"/>
      <c r="AO93" s="399"/>
      <c r="AP93" s="400"/>
      <c r="AQ93" s="401" t="s">
        <v>703</v>
      </c>
      <c r="AR93" s="402"/>
      <c r="AS93" s="402"/>
      <c r="AT93" s="403"/>
      <c r="AU93" s="398"/>
      <c r="AV93" s="399"/>
      <c r="AW93" s="399"/>
      <c r="AX93" s="400"/>
      <c r="AY93" s="401" t="s">
        <v>703</v>
      </c>
      <c r="AZ93" s="402"/>
      <c r="BA93" s="402"/>
      <c r="BB93" s="403"/>
      <c r="BC93" s="398"/>
      <c r="BD93" s="399"/>
      <c r="BE93" s="399"/>
      <c r="BF93" s="400"/>
      <c r="BG93" s="89" t="str">
        <f t="shared" si="25"/>
        <v>n.é.</v>
      </c>
      <c r="BH93" s="90"/>
    </row>
    <row r="94" spans="1:60" s="3" customFormat="1" ht="20.100000000000001" customHeight="1">
      <c r="A94" s="415" t="s">
        <v>221</v>
      </c>
      <c r="B94" s="416"/>
      <c r="C94" s="126" t="s">
        <v>458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8"/>
      <c r="AC94" s="141" t="s">
        <v>358</v>
      </c>
      <c r="AD94" s="142"/>
      <c r="AE94" s="118">
        <f>SUM(AE91:AH93)</f>
        <v>0</v>
      </c>
      <c r="AF94" s="119"/>
      <c r="AG94" s="119"/>
      <c r="AH94" s="120"/>
      <c r="AI94" s="118">
        <f t="shared" ref="AI94" si="42">SUM(AI91:AL93)</f>
        <v>0</v>
      </c>
      <c r="AJ94" s="119"/>
      <c r="AK94" s="119"/>
      <c r="AL94" s="120"/>
      <c r="AM94" s="118">
        <f t="shared" ref="AM94" si="43">SUM(AM91:AP93)</f>
        <v>0</v>
      </c>
      <c r="AN94" s="119"/>
      <c r="AO94" s="119"/>
      <c r="AP94" s="120"/>
      <c r="AQ94" s="223" t="s">
        <v>703</v>
      </c>
      <c r="AR94" s="224"/>
      <c r="AS94" s="224"/>
      <c r="AT94" s="225"/>
      <c r="AU94" s="118">
        <f t="shared" ref="AU94" si="44">SUM(AU91:AX93)</f>
        <v>0</v>
      </c>
      <c r="AV94" s="119"/>
      <c r="AW94" s="119"/>
      <c r="AX94" s="120"/>
      <c r="AY94" s="223" t="s">
        <v>703</v>
      </c>
      <c r="AZ94" s="224"/>
      <c r="BA94" s="224"/>
      <c r="BB94" s="225"/>
      <c r="BC94" s="118">
        <f t="shared" ref="BC94" si="45">SUM(BC91:BF93)</f>
        <v>0</v>
      </c>
      <c r="BD94" s="119"/>
      <c r="BE94" s="119"/>
      <c r="BF94" s="120"/>
      <c r="BG94" s="121" t="str">
        <f t="shared" si="25"/>
        <v>n.é.</v>
      </c>
      <c r="BH94" s="122"/>
    </row>
    <row r="95" spans="1:60" ht="20.100000000000001" customHeight="1">
      <c r="A95" s="307" t="s">
        <v>222</v>
      </c>
      <c r="B95" s="308"/>
      <c r="C95" s="123" t="s">
        <v>359</v>
      </c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5"/>
      <c r="AC95" s="146" t="s">
        <v>360</v>
      </c>
      <c r="AD95" s="147"/>
      <c r="AE95" s="398"/>
      <c r="AF95" s="399"/>
      <c r="AG95" s="399"/>
      <c r="AH95" s="400"/>
      <c r="AI95" s="398"/>
      <c r="AJ95" s="399"/>
      <c r="AK95" s="399"/>
      <c r="AL95" s="400"/>
      <c r="AM95" s="398"/>
      <c r="AN95" s="399"/>
      <c r="AO95" s="399"/>
      <c r="AP95" s="400"/>
      <c r="AQ95" s="401" t="s">
        <v>703</v>
      </c>
      <c r="AR95" s="402"/>
      <c r="AS95" s="402"/>
      <c r="AT95" s="403"/>
      <c r="AU95" s="398"/>
      <c r="AV95" s="399"/>
      <c r="AW95" s="399"/>
      <c r="AX95" s="400"/>
      <c r="AY95" s="401" t="s">
        <v>703</v>
      </c>
      <c r="AZ95" s="402"/>
      <c r="BA95" s="402"/>
      <c r="BB95" s="403"/>
      <c r="BC95" s="398"/>
      <c r="BD95" s="399"/>
      <c r="BE95" s="399"/>
      <c r="BF95" s="400"/>
      <c r="BG95" s="89" t="str">
        <f t="shared" si="25"/>
        <v>n.é.</v>
      </c>
      <c r="BH95" s="90"/>
    </row>
    <row r="96" spans="1:60" ht="20.100000000000001" customHeight="1">
      <c r="A96" s="307" t="s">
        <v>223</v>
      </c>
      <c r="B96" s="308"/>
      <c r="C96" s="143" t="s">
        <v>361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5"/>
      <c r="AC96" s="146" t="s">
        <v>362</v>
      </c>
      <c r="AD96" s="147"/>
      <c r="AE96" s="398"/>
      <c r="AF96" s="399"/>
      <c r="AG96" s="399"/>
      <c r="AH96" s="400"/>
      <c r="AI96" s="398"/>
      <c r="AJ96" s="399"/>
      <c r="AK96" s="399"/>
      <c r="AL96" s="400"/>
      <c r="AM96" s="398"/>
      <c r="AN96" s="399"/>
      <c r="AO96" s="399"/>
      <c r="AP96" s="400"/>
      <c r="AQ96" s="401" t="s">
        <v>703</v>
      </c>
      <c r="AR96" s="402"/>
      <c r="AS96" s="402"/>
      <c r="AT96" s="403"/>
      <c r="AU96" s="398"/>
      <c r="AV96" s="399"/>
      <c r="AW96" s="399"/>
      <c r="AX96" s="400"/>
      <c r="AY96" s="401" t="s">
        <v>703</v>
      </c>
      <c r="AZ96" s="402"/>
      <c r="BA96" s="402"/>
      <c r="BB96" s="403"/>
      <c r="BC96" s="398"/>
      <c r="BD96" s="399"/>
      <c r="BE96" s="399"/>
      <c r="BF96" s="400"/>
      <c r="BG96" s="89" t="str">
        <f t="shared" si="25"/>
        <v>n.é.</v>
      </c>
      <c r="BH96" s="90"/>
    </row>
    <row r="97" spans="1:60" ht="20.100000000000001" customHeight="1">
      <c r="A97" s="307" t="s">
        <v>224</v>
      </c>
      <c r="B97" s="308"/>
      <c r="C97" s="123" t="s">
        <v>363</v>
      </c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5"/>
      <c r="AC97" s="146" t="s">
        <v>364</v>
      </c>
      <c r="AD97" s="147"/>
      <c r="AE97" s="398"/>
      <c r="AF97" s="399"/>
      <c r="AG97" s="399"/>
      <c r="AH97" s="400"/>
      <c r="AI97" s="398"/>
      <c r="AJ97" s="399"/>
      <c r="AK97" s="399"/>
      <c r="AL97" s="400"/>
      <c r="AM97" s="398"/>
      <c r="AN97" s="399"/>
      <c r="AO97" s="399"/>
      <c r="AP97" s="400"/>
      <c r="AQ97" s="401" t="s">
        <v>703</v>
      </c>
      <c r="AR97" s="402"/>
      <c r="AS97" s="402"/>
      <c r="AT97" s="403"/>
      <c r="AU97" s="398"/>
      <c r="AV97" s="399"/>
      <c r="AW97" s="399"/>
      <c r="AX97" s="400"/>
      <c r="AY97" s="401" t="s">
        <v>703</v>
      </c>
      <c r="AZ97" s="402"/>
      <c r="BA97" s="402"/>
      <c r="BB97" s="403"/>
      <c r="BC97" s="398"/>
      <c r="BD97" s="399"/>
      <c r="BE97" s="399"/>
      <c r="BF97" s="400"/>
      <c r="BG97" s="89" t="str">
        <f t="shared" si="25"/>
        <v>n.é.</v>
      </c>
      <c r="BH97" s="90"/>
    </row>
    <row r="98" spans="1:60" ht="20.100000000000001" customHeight="1">
      <c r="A98" s="307" t="s">
        <v>225</v>
      </c>
      <c r="B98" s="308"/>
      <c r="C98" s="143" t="s">
        <v>365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5"/>
      <c r="AC98" s="146" t="s">
        <v>366</v>
      </c>
      <c r="AD98" s="147"/>
      <c r="AE98" s="398"/>
      <c r="AF98" s="399"/>
      <c r="AG98" s="399"/>
      <c r="AH98" s="400"/>
      <c r="AI98" s="398"/>
      <c r="AJ98" s="399"/>
      <c r="AK98" s="399"/>
      <c r="AL98" s="400"/>
      <c r="AM98" s="398"/>
      <c r="AN98" s="399"/>
      <c r="AO98" s="399"/>
      <c r="AP98" s="400"/>
      <c r="AQ98" s="401" t="s">
        <v>703</v>
      </c>
      <c r="AR98" s="402"/>
      <c r="AS98" s="402"/>
      <c r="AT98" s="403"/>
      <c r="AU98" s="398"/>
      <c r="AV98" s="399"/>
      <c r="AW98" s="399"/>
      <c r="AX98" s="400"/>
      <c r="AY98" s="401" t="s">
        <v>703</v>
      </c>
      <c r="AZ98" s="402"/>
      <c r="BA98" s="402"/>
      <c r="BB98" s="403"/>
      <c r="BC98" s="398"/>
      <c r="BD98" s="399"/>
      <c r="BE98" s="399"/>
      <c r="BF98" s="400"/>
      <c r="BG98" s="89" t="str">
        <f t="shared" si="25"/>
        <v>n.é.</v>
      </c>
      <c r="BH98" s="90"/>
    </row>
    <row r="99" spans="1:60" s="3" customFormat="1" ht="20.100000000000001" customHeight="1">
      <c r="A99" s="415" t="s">
        <v>226</v>
      </c>
      <c r="B99" s="416"/>
      <c r="C99" s="148" t="s">
        <v>459</v>
      </c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50"/>
      <c r="AC99" s="141" t="s">
        <v>367</v>
      </c>
      <c r="AD99" s="142"/>
      <c r="AE99" s="118">
        <f>SUM(AE95:AH98)</f>
        <v>0</v>
      </c>
      <c r="AF99" s="119"/>
      <c r="AG99" s="119"/>
      <c r="AH99" s="120"/>
      <c r="AI99" s="118">
        <f t="shared" ref="AI99" si="46">SUM(AI95:AL98)</f>
        <v>0</v>
      </c>
      <c r="AJ99" s="119"/>
      <c r="AK99" s="119"/>
      <c r="AL99" s="120"/>
      <c r="AM99" s="118">
        <f t="shared" ref="AM99" si="47">SUM(AM95:AP98)</f>
        <v>0</v>
      </c>
      <c r="AN99" s="119"/>
      <c r="AO99" s="119"/>
      <c r="AP99" s="120"/>
      <c r="AQ99" s="223" t="s">
        <v>703</v>
      </c>
      <c r="AR99" s="224"/>
      <c r="AS99" s="224"/>
      <c r="AT99" s="225"/>
      <c r="AU99" s="118">
        <f t="shared" ref="AU99" si="48">SUM(AU95:AX98)</f>
        <v>0</v>
      </c>
      <c r="AV99" s="119"/>
      <c r="AW99" s="119"/>
      <c r="AX99" s="120"/>
      <c r="AY99" s="223" t="s">
        <v>703</v>
      </c>
      <c r="AZ99" s="224"/>
      <c r="BA99" s="224"/>
      <c r="BB99" s="225"/>
      <c r="BC99" s="118">
        <f t="shared" ref="BC99" si="49">SUM(BC95:BF98)</f>
        <v>0</v>
      </c>
      <c r="BD99" s="119"/>
      <c r="BE99" s="119"/>
      <c r="BF99" s="120"/>
      <c r="BG99" s="121" t="str">
        <f t="shared" si="25"/>
        <v>n.é.</v>
      </c>
      <c r="BH99" s="122"/>
    </row>
    <row r="100" spans="1:60" ht="20.100000000000001" customHeight="1">
      <c r="A100" s="307" t="s">
        <v>227</v>
      </c>
      <c r="B100" s="308"/>
      <c r="C100" s="93" t="s">
        <v>368</v>
      </c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5"/>
      <c r="AC100" s="146" t="s">
        <v>369</v>
      </c>
      <c r="AD100" s="147"/>
      <c r="AE100" s="398">
        <v>1500</v>
      </c>
      <c r="AF100" s="399"/>
      <c r="AG100" s="399"/>
      <c r="AH100" s="400"/>
      <c r="AI100" s="398">
        <v>1661</v>
      </c>
      <c r="AJ100" s="399"/>
      <c r="AK100" s="399"/>
      <c r="AL100" s="400"/>
      <c r="AM100" s="398">
        <v>0</v>
      </c>
      <c r="AN100" s="399"/>
      <c r="AO100" s="399"/>
      <c r="AP100" s="400"/>
      <c r="AQ100" s="401" t="s">
        <v>703</v>
      </c>
      <c r="AR100" s="402"/>
      <c r="AS100" s="402"/>
      <c r="AT100" s="403"/>
      <c r="AU100" s="398">
        <v>0</v>
      </c>
      <c r="AV100" s="399"/>
      <c r="AW100" s="399"/>
      <c r="AX100" s="400"/>
      <c r="AY100" s="401" t="s">
        <v>703</v>
      </c>
      <c r="AZ100" s="402"/>
      <c r="BA100" s="402"/>
      <c r="BB100" s="403"/>
      <c r="BC100" s="398">
        <v>0</v>
      </c>
      <c r="BD100" s="399"/>
      <c r="BE100" s="399"/>
      <c r="BF100" s="400"/>
      <c r="BG100" s="89">
        <f t="shared" si="25"/>
        <v>0</v>
      </c>
      <c r="BH100" s="90"/>
    </row>
    <row r="101" spans="1:60" ht="20.100000000000001" customHeight="1">
      <c r="A101" s="307" t="s">
        <v>228</v>
      </c>
      <c r="B101" s="308"/>
      <c r="C101" s="93" t="s">
        <v>370</v>
      </c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5"/>
      <c r="AC101" s="146" t="s">
        <v>371</v>
      </c>
      <c r="AD101" s="147"/>
      <c r="AE101" s="398"/>
      <c r="AF101" s="399"/>
      <c r="AG101" s="399"/>
      <c r="AH101" s="400"/>
      <c r="AI101" s="398"/>
      <c r="AJ101" s="399"/>
      <c r="AK101" s="399"/>
      <c r="AL101" s="400"/>
      <c r="AM101" s="398"/>
      <c r="AN101" s="399"/>
      <c r="AO101" s="399"/>
      <c r="AP101" s="400"/>
      <c r="AQ101" s="401" t="s">
        <v>703</v>
      </c>
      <c r="AR101" s="402"/>
      <c r="AS101" s="402"/>
      <c r="AT101" s="403"/>
      <c r="AU101" s="398"/>
      <c r="AV101" s="399"/>
      <c r="AW101" s="399"/>
      <c r="AX101" s="400"/>
      <c r="AY101" s="401" t="s">
        <v>703</v>
      </c>
      <c r="AZ101" s="402"/>
      <c r="BA101" s="402"/>
      <c r="BB101" s="403"/>
      <c r="BC101" s="398"/>
      <c r="BD101" s="399"/>
      <c r="BE101" s="399"/>
      <c r="BF101" s="400"/>
      <c r="BG101" s="89" t="str">
        <f t="shared" si="25"/>
        <v>n.é.</v>
      </c>
      <c r="BH101" s="90"/>
    </row>
    <row r="102" spans="1:60" s="3" customFormat="1" ht="20.100000000000001" customHeight="1">
      <c r="A102" s="415" t="s">
        <v>229</v>
      </c>
      <c r="B102" s="416"/>
      <c r="C102" s="113" t="s">
        <v>460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5"/>
      <c r="AC102" s="141" t="s">
        <v>372</v>
      </c>
      <c r="AD102" s="142"/>
      <c r="AE102" s="417">
        <f>SUM(AE100:AH101)</f>
        <v>1500</v>
      </c>
      <c r="AF102" s="418"/>
      <c r="AG102" s="418"/>
      <c r="AH102" s="419"/>
      <c r="AI102" s="417">
        <f t="shared" ref="AI102" si="50">SUM(AI100:AL101)</f>
        <v>1661</v>
      </c>
      <c r="AJ102" s="418"/>
      <c r="AK102" s="418"/>
      <c r="AL102" s="419"/>
      <c r="AM102" s="417">
        <f t="shared" ref="AM102" si="51">SUM(AM100:AP101)</f>
        <v>0</v>
      </c>
      <c r="AN102" s="418"/>
      <c r="AO102" s="418"/>
      <c r="AP102" s="419"/>
      <c r="AQ102" s="420" t="s">
        <v>703</v>
      </c>
      <c r="AR102" s="421"/>
      <c r="AS102" s="421"/>
      <c r="AT102" s="422"/>
      <c r="AU102" s="417">
        <f t="shared" ref="AU102" si="52">SUM(AU100:AX101)</f>
        <v>0</v>
      </c>
      <c r="AV102" s="418"/>
      <c r="AW102" s="418"/>
      <c r="AX102" s="419"/>
      <c r="AY102" s="420" t="s">
        <v>703</v>
      </c>
      <c r="AZ102" s="421"/>
      <c r="BA102" s="421"/>
      <c r="BB102" s="422"/>
      <c r="BC102" s="417">
        <f t="shared" ref="BC102" si="53">SUM(BC100:BF101)</f>
        <v>0</v>
      </c>
      <c r="BD102" s="418"/>
      <c r="BE102" s="418"/>
      <c r="BF102" s="419"/>
      <c r="BG102" s="121">
        <f t="shared" si="25"/>
        <v>0</v>
      </c>
      <c r="BH102" s="122"/>
    </row>
    <row r="103" spans="1:60" ht="20.100000000000001" customHeight="1">
      <c r="A103" s="307" t="s">
        <v>230</v>
      </c>
      <c r="B103" s="308"/>
      <c r="C103" s="143" t="s">
        <v>373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5"/>
      <c r="AC103" s="146" t="s">
        <v>374</v>
      </c>
      <c r="AD103" s="147"/>
      <c r="AE103" s="398"/>
      <c r="AF103" s="399"/>
      <c r="AG103" s="399"/>
      <c r="AH103" s="400"/>
      <c r="AI103" s="398"/>
      <c r="AJ103" s="399"/>
      <c r="AK103" s="399"/>
      <c r="AL103" s="400"/>
      <c r="AM103" s="398"/>
      <c r="AN103" s="399"/>
      <c r="AO103" s="399"/>
      <c r="AP103" s="400"/>
      <c r="AQ103" s="401" t="s">
        <v>703</v>
      </c>
      <c r="AR103" s="402"/>
      <c r="AS103" s="402"/>
      <c r="AT103" s="403"/>
      <c r="AU103" s="398"/>
      <c r="AV103" s="399"/>
      <c r="AW103" s="399"/>
      <c r="AX103" s="400"/>
      <c r="AY103" s="401" t="s">
        <v>703</v>
      </c>
      <c r="AZ103" s="402"/>
      <c r="BA103" s="402"/>
      <c r="BB103" s="403"/>
      <c r="BC103" s="398"/>
      <c r="BD103" s="399"/>
      <c r="BE103" s="399"/>
      <c r="BF103" s="400"/>
      <c r="BG103" s="89" t="str">
        <f t="shared" si="25"/>
        <v>n.é.</v>
      </c>
      <c r="BH103" s="90"/>
    </row>
    <row r="104" spans="1:60" ht="20.100000000000001" customHeight="1">
      <c r="A104" s="307" t="s">
        <v>231</v>
      </c>
      <c r="B104" s="308"/>
      <c r="C104" s="143" t="s">
        <v>375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5"/>
      <c r="AC104" s="146" t="s">
        <v>376</v>
      </c>
      <c r="AD104" s="147"/>
      <c r="AE104" s="398"/>
      <c r="AF104" s="399"/>
      <c r="AG104" s="399"/>
      <c r="AH104" s="400"/>
      <c r="AI104" s="398"/>
      <c r="AJ104" s="399"/>
      <c r="AK104" s="399"/>
      <c r="AL104" s="400"/>
      <c r="AM104" s="398"/>
      <c r="AN104" s="399"/>
      <c r="AO104" s="399"/>
      <c r="AP104" s="400"/>
      <c r="AQ104" s="401" t="s">
        <v>703</v>
      </c>
      <c r="AR104" s="402"/>
      <c r="AS104" s="402"/>
      <c r="AT104" s="403"/>
      <c r="AU104" s="398"/>
      <c r="AV104" s="399"/>
      <c r="AW104" s="399"/>
      <c r="AX104" s="400"/>
      <c r="AY104" s="401" t="s">
        <v>703</v>
      </c>
      <c r="AZ104" s="402"/>
      <c r="BA104" s="402"/>
      <c r="BB104" s="403"/>
      <c r="BC104" s="398"/>
      <c r="BD104" s="399"/>
      <c r="BE104" s="399"/>
      <c r="BF104" s="400"/>
      <c r="BG104" s="89" t="str">
        <f t="shared" si="25"/>
        <v>n.é.</v>
      </c>
      <c r="BH104" s="90"/>
    </row>
    <row r="105" spans="1:60" ht="20.100000000000001" customHeight="1">
      <c r="A105" s="307" t="s">
        <v>232</v>
      </c>
      <c r="B105" s="308"/>
      <c r="C105" s="143" t="s">
        <v>377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5"/>
      <c r="AC105" s="146" t="s">
        <v>378</v>
      </c>
      <c r="AD105" s="147"/>
      <c r="AE105" s="398"/>
      <c r="AF105" s="399"/>
      <c r="AG105" s="399"/>
      <c r="AH105" s="400"/>
      <c r="AI105" s="398"/>
      <c r="AJ105" s="399"/>
      <c r="AK105" s="399"/>
      <c r="AL105" s="400"/>
      <c r="AM105" s="398"/>
      <c r="AN105" s="399"/>
      <c r="AO105" s="399"/>
      <c r="AP105" s="400"/>
      <c r="AQ105" s="401" t="s">
        <v>703</v>
      </c>
      <c r="AR105" s="402"/>
      <c r="AS105" s="402"/>
      <c r="AT105" s="403"/>
      <c r="AU105" s="398"/>
      <c r="AV105" s="399"/>
      <c r="AW105" s="399"/>
      <c r="AX105" s="400"/>
      <c r="AY105" s="401" t="s">
        <v>703</v>
      </c>
      <c r="AZ105" s="402"/>
      <c r="BA105" s="402"/>
      <c r="BB105" s="403"/>
      <c r="BC105" s="398"/>
      <c r="BD105" s="399"/>
      <c r="BE105" s="399"/>
      <c r="BF105" s="400"/>
      <c r="BG105" s="89" t="str">
        <f t="shared" si="25"/>
        <v>n.é.</v>
      </c>
      <c r="BH105" s="90"/>
    </row>
    <row r="106" spans="1:60" ht="20.100000000000001" customHeight="1">
      <c r="A106" s="307" t="s">
        <v>233</v>
      </c>
      <c r="B106" s="308"/>
      <c r="C106" s="143" t="s">
        <v>379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5"/>
      <c r="AC106" s="146" t="s">
        <v>380</v>
      </c>
      <c r="AD106" s="147"/>
      <c r="AE106" s="398"/>
      <c r="AF106" s="399"/>
      <c r="AG106" s="399"/>
      <c r="AH106" s="400"/>
      <c r="AI106" s="398"/>
      <c r="AJ106" s="399"/>
      <c r="AK106" s="399"/>
      <c r="AL106" s="400"/>
      <c r="AM106" s="398"/>
      <c r="AN106" s="399"/>
      <c r="AO106" s="399"/>
      <c r="AP106" s="400"/>
      <c r="AQ106" s="401" t="s">
        <v>703</v>
      </c>
      <c r="AR106" s="402"/>
      <c r="AS106" s="402"/>
      <c r="AT106" s="403"/>
      <c r="AU106" s="398"/>
      <c r="AV106" s="399"/>
      <c r="AW106" s="399"/>
      <c r="AX106" s="400"/>
      <c r="AY106" s="401" t="s">
        <v>703</v>
      </c>
      <c r="AZ106" s="402"/>
      <c r="BA106" s="402"/>
      <c r="BB106" s="403"/>
      <c r="BC106" s="398"/>
      <c r="BD106" s="399"/>
      <c r="BE106" s="399"/>
      <c r="BF106" s="400"/>
      <c r="BG106" s="89" t="str">
        <f t="shared" si="25"/>
        <v>n.é.</v>
      </c>
      <c r="BH106" s="90"/>
    </row>
    <row r="107" spans="1:60" ht="20.100000000000001" customHeight="1">
      <c r="A107" s="307" t="s">
        <v>234</v>
      </c>
      <c r="B107" s="308"/>
      <c r="C107" s="123" t="s">
        <v>381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5"/>
      <c r="AC107" s="146" t="s">
        <v>382</v>
      </c>
      <c r="AD107" s="147"/>
      <c r="AE107" s="398"/>
      <c r="AF107" s="399"/>
      <c r="AG107" s="399"/>
      <c r="AH107" s="400"/>
      <c r="AI107" s="398"/>
      <c r="AJ107" s="399"/>
      <c r="AK107" s="399"/>
      <c r="AL107" s="400"/>
      <c r="AM107" s="398"/>
      <c r="AN107" s="399"/>
      <c r="AO107" s="399"/>
      <c r="AP107" s="400"/>
      <c r="AQ107" s="401" t="s">
        <v>703</v>
      </c>
      <c r="AR107" s="402"/>
      <c r="AS107" s="402"/>
      <c r="AT107" s="403"/>
      <c r="AU107" s="398"/>
      <c r="AV107" s="399"/>
      <c r="AW107" s="399"/>
      <c r="AX107" s="400"/>
      <c r="AY107" s="401" t="s">
        <v>703</v>
      </c>
      <c r="AZ107" s="402"/>
      <c r="BA107" s="402"/>
      <c r="BB107" s="403"/>
      <c r="BC107" s="398"/>
      <c r="BD107" s="399"/>
      <c r="BE107" s="399"/>
      <c r="BF107" s="400"/>
      <c r="BG107" s="89" t="str">
        <f t="shared" si="25"/>
        <v>n.é.</v>
      </c>
      <c r="BH107" s="90"/>
    </row>
    <row r="108" spans="1:60" s="3" customFormat="1" ht="20.100000000000001" customHeight="1">
      <c r="A108" s="415" t="s">
        <v>235</v>
      </c>
      <c r="B108" s="416"/>
      <c r="C108" s="126" t="s">
        <v>461</v>
      </c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8"/>
      <c r="AC108" s="141" t="s">
        <v>383</v>
      </c>
      <c r="AD108" s="142"/>
      <c r="AE108" s="118">
        <f>AE94+AE99+SUM(AE102:AH107)</f>
        <v>1500</v>
      </c>
      <c r="AF108" s="119"/>
      <c r="AG108" s="119"/>
      <c r="AH108" s="120"/>
      <c r="AI108" s="118">
        <f t="shared" ref="AI108" si="54">AI94+AI99+SUM(AI102:AL107)</f>
        <v>1661</v>
      </c>
      <c r="AJ108" s="119"/>
      <c r="AK108" s="119"/>
      <c r="AL108" s="120"/>
      <c r="AM108" s="118">
        <f t="shared" ref="AM108" si="55">AM94+AM99+SUM(AM102:AP107)</f>
        <v>0</v>
      </c>
      <c r="AN108" s="119"/>
      <c r="AO108" s="119"/>
      <c r="AP108" s="120"/>
      <c r="AQ108" s="223" t="s">
        <v>703</v>
      </c>
      <c r="AR108" s="224"/>
      <c r="AS108" s="224"/>
      <c r="AT108" s="225"/>
      <c r="AU108" s="118">
        <f t="shared" ref="AU108" si="56">AU94+AU99+SUM(AU102:AX107)</f>
        <v>0</v>
      </c>
      <c r="AV108" s="119"/>
      <c r="AW108" s="119"/>
      <c r="AX108" s="120"/>
      <c r="AY108" s="223" t="s">
        <v>703</v>
      </c>
      <c r="AZ108" s="224"/>
      <c r="BA108" s="224"/>
      <c r="BB108" s="225"/>
      <c r="BC108" s="118">
        <f t="shared" ref="BC108" si="57">BC94+BC99+SUM(BC102:BF107)</f>
        <v>0</v>
      </c>
      <c r="BD108" s="119"/>
      <c r="BE108" s="119"/>
      <c r="BF108" s="120"/>
      <c r="BG108" s="121">
        <f t="shared" si="25"/>
        <v>0</v>
      </c>
      <c r="BH108" s="122"/>
    </row>
    <row r="109" spans="1:60" ht="20.100000000000001" customHeight="1">
      <c r="A109" s="307" t="s">
        <v>236</v>
      </c>
      <c r="B109" s="308"/>
      <c r="C109" s="123" t="s">
        <v>384</v>
      </c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5"/>
      <c r="AC109" s="146" t="s">
        <v>385</v>
      </c>
      <c r="AD109" s="147"/>
      <c r="AE109" s="398"/>
      <c r="AF109" s="399"/>
      <c r="AG109" s="399"/>
      <c r="AH109" s="400"/>
      <c r="AI109" s="398"/>
      <c r="AJ109" s="399"/>
      <c r="AK109" s="399"/>
      <c r="AL109" s="400"/>
      <c r="AM109" s="398"/>
      <c r="AN109" s="399"/>
      <c r="AO109" s="399"/>
      <c r="AP109" s="400"/>
      <c r="AQ109" s="401" t="s">
        <v>703</v>
      </c>
      <c r="AR109" s="402"/>
      <c r="AS109" s="402"/>
      <c r="AT109" s="403"/>
      <c r="AU109" s="398"/>
      <c r="AV109" s="399"/>
      <c r="AW109" s="399"/>
      <c r="AX109" s="400"/>
      <c r="AY109" s="401" t="s">
        <v>703</v>
      </c>
      <c r="AZ109" s="402"/>
      <c r="BA109" s="402"/>
      <c r="BB109" s="403"/>
      <c r="BC109" s="398"/>
      <c r="BD109" s="399"/>
      <c r="BE109" s="399"/>
      <c r="BF109" s="400"/>
      <c r="BG109" s="89" t="str">
        <f t="shared" si="25"/>
        <v>n.é.</v>
      </c>
      <c r="BH109" s="90"/>
    </row>
    <row r="110" spans="1:60" ht="20.100000000000001" customHeight="1">
      <c r="A110" s="307" t="s">
        <v>237</v>
      </c>
      <c r="B110" s="308"/>
      <c r="C110" s="123" t="s">
        <v>386</v>
      </c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5"/>
      <c r="AC110" s="146" t="s">
        <v>387</v>
      </c>
      <c r="AD110" s="147"/>
      <c r="AE110" s="398"/>
      <c r="AF110" s="399"/>
      <c r="AG110" s="399"/>
      <c r="AH110" s="400"/>
      <c r="AI110" s="398"/>
      <c r="AJ110" s="399"/>
      <c r="AK110" s="399"/>
      <c r="AL110" s="400"/>
      <c r="AM110" s="398"/>
      <c r="AN110" s="399"/>
      <c r="AO110" s="399"/>
      <c r="AP110" s="400"/>
      <c r="AQ110" s="401" t="s">
        <v>703</v>
      </c>
      <c r="AR110" s="402"/>
      <c r="AS110" s="402"/>
      <c r="AT110" s="403"/>
      <c r="AU110" s="398"/>
      <c r="AV110" s="399"/>
      <c r="AW110" s="399"/>
      <c r="AX110" s="400"/>
      <c r="AY110" s="401" t="s">
        <v>703</v>
      </c>
      <c r="AZ110" s="402"/>
      <c r="BA110" s="402"/>
      <c r="BB110" s="403"/>
      <c r="BC110" s="398"/>
      <c r="BD110" s="399"/>
      <c r="BE110" s="399"/>
      <c r="BF110" s="400"/>
      <c r="BG110" s="89" t="str">
        <f t="shared" si="25"/>
        <v>n.é.</v>
      </c>
      <c r="BH110" s="90"/>
    </row>
    <row r="111" spans="1:60" ht="20.100000000000001" customHeight="1">
      <c r="A111" s="307" t="s">
        <v>238</v>
      </c>
      <c r="B111" s="308"/>
      <c r="C111" s="143" t="s">
        <v>388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5"/>
      <c r="AC111" s="146" t="s">
        <v>389</v>
      </c>
      <c r="AD111" s="147"/>
      <c r="AE111" s="398"/>
      <c r="AF111" s="399"/>
      <c r="AG111" s="399"/>
      <c r="AH111" s="400"/>
      <c r="AI111" s="398"/>
      <c r="AJ111" s="399"/>
      <c r="AK111" s="399"/>
      <c r="AL111" s="400"/>
      <c r="AM111" s="398"/>
      <c r="AN111" s="399"/>
      <c r="AO111" s="399"/>
      <c r="AP111" s="400"/>
      <c r="AQ111" s="401" t="s">
        <v>703</v>
      </c>
      <c r="AR111" s="402"/>
      <c r="AS111" s="402"/>
      <c r="AT111" s="403"/>
      <c r="AU111" s="398"/>
      <c r="AV111" s="399"/>
      <c r="AW111" s="399"/>
      <c r="AX111" s="400"/>
      <c r="AY111" s="401" t="s">
        <v>703</v>
      </c>
      <c r="AZ111" s="402"/>
      <c r="BA111" s="402"/>
      <c r="BB111" s="403"/>
      <c r="BC111" s="398"/>
      <c r="BD111" s="399"/>
      <c r="BE111" s="399"/>
      <c r="BF111" s="400"/>
      <c r="BG111" s="89" t="str">
        <f t="shared" si="25"/>
        <v>n.é.</v>
      </c>
      <c r="BH111" s="90"/>
    </row>
    <row r="112" spans="1:60" ht="20.100000000000001" customHeight="1">
      <c r="A112" s="307" t="s">
        <v>239</v>
      </c>
      <c r="B112" s="308"/>
      <c r="C112" s="143" t="s">
        <v>390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5"/>
      <c r="AC112" s="146" t="s">
        <v>391</v>
      </c>
      <c r="AD112" s="147"/>
      <c r="AE112" s="398"/>
      <c r="AF112" s="399"/>
      <c r="AG112" s="399"/>
      <c r="AH112" s="400"/>
      <c r="AI112" s="398"/>
      <c r="AJ112" s="399"/>
      <c r="AK112" s="399"/>
      <c r="AL112" s="400"/>
      <c r="AM112" s="398"/>
      <c r="AN112" s="399"/>
      <c r="AO112" s="399"/>
      <c r="AP112" s="400"/>
      <c r="AQ112" s="401" t="s">
        <v>703</v>
      </c>
      <c r="AR112" s="402"/>
      <c r="AS112" s="402"/>
      <c r="AT112" s="403"/>
      <c r="AU112" s="398"/>
      <c r="AV112" s="399"/>
      <c r="AW112" s="399"/>
      <c r="AX112" s="400"/>
      <c r="AY112" s="401" t="s">
        <v>703</v>
      </c>
      <c r="AZ112" s="402"/>
      <c r="BA112" s="402"/>
      <c r="BB112" s="403"/>
      <c r="BC112" s="398"/>
      <c r="BD112" s="399"/>
      <c r="BE112" s="399"/>
      <c r="BF112" s="400"/>
      <c r="BG112" s="89" t="str">
        <f t="shared" si="25"/>
        <v>n.é.</v>
      </c>
      <c r="BH112" s="90"/>
    </row>
    <row r="113" spans="1:60" s="3" customFormat="1" ht="20.100000000000001" customHeight="1">
      <c r="A113" s="415" t="s">
        <v>240</v>
      </c>
      <c r="B113" s="416"/>
      <c r="C113" s="148" t="s">
        <v>462</v>
      </c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50"/>
      <c r="AC113" s="141" t="s">
        <v>392</v>
      </c>
      <c r="AD113" s="142"/>
      <c r="AE113" s="118">
        <f>SUM(AE109:AH112)</f>
        <v>0</v>
      </c>
      <c r="AF113" s="119"/>
      <c r="AG113" s="119"/>
      <c r="AH113" s="120"/>
      <c r="AI113" s="118">
        <f t="shared" ref="AI113" si="58">SUM(AI109:AL112)</f>
        <v>0</v>
      </c>
      <c r="AJ113" s="119"/>
      <c r="AK113" s="119"/>
      <c r="AL113" s="120"/>
      <c r="AM113" s="118">
        <f t="shared" ref="AM113" si="59">SUM(AM109:AP112)</f>
        <v>0</v>
      </c>
      <c r="AN113" s="119"/>
      <c r="AO113" s="119"/>
      <c r="AP113" s="120"/>
      <c r="AQ113" s="223" t="s">
        <v>703</v>
      </c>
      <c r="AR113" s="224"/>
      <c r="AS113" s="224"/>
      <c r="AT113" s="225"/>
      <c r="AU113" s="118">
        <f t="shared" ref="AU113" si="60">SUM(AU109:AX112)</f>
        <v>0</v>
      </c>
      <c r="AV113" s="119"/>
      <c r="AW113" s="119"/>
      <c r="AX113" s="120"/>
      <c r="AY113" s="223" t="s">
        <v>703</v>
      </c>
      <c r="AZ113" s="224"/>
      <c r="BA113" s="224"/>
      <c r="BB113" s="225"/>
      <c r="BC113" s="118">
        <f t="shared" ref="BC113" si="61">SUM(BC109:BF112)</f>
        <v>0</v>
      </c>
      <c r="BD113" s="119"/>
      <c r="BE113" s="119"/>
      <c r="BF113" s="120"/>
      <c r="BG113" s="121" t="str">
        <f t="shared" si="25"/>
        <v>n.é.</v>
      </c>
      <c r="BH113" s="122"/>
    </row>
    <row r="114" spans="1:60" ht="20.100000000000001" customHeight="1">
      <c r="A114" s="307" t="s">
        <v>241</v>
      </c>
      <c r="B114" s="308"/>
      <c r="C114" s="123" t="s">
        <v>393</v>
      </c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5"/>
      <c r="AC114" s="146" t="s">
        <v>394</v>
      </c>
      <c r="AD114" s="147"/>
      <c r="AE114" s="398"/>
      <c r="AF114" s="399"/>
      <c r="AG114" s="399"/>
      <c r="AH114" s="400"/>
      <c r="AI114" s="398"/>
      <c r="AJ114" s="399"/>
      <c r="AK114" s="399"/>
      <c r="AL114" s="400"/>
      <c r="AM114" s="398"/>
      <c r="AN114" s="399"/>
      <c r="AO114" s="399"/>
      <c r="AP114" s="400"/>
      <c r="AQ114" s="401" t="s">
        <v>703</v>
      </c>
      <c r="AR114" s="402"/>
      <c r="AS114" s="402"/>
      <c r="AT114" s="403"/>
      <c r="AU114" s="398"/>
      <c r="AV114" s="399"/>
      <c r="AW114" s="399"/>
      <c r="AX114" s="400"/>
      <c r="AY114" s="401" t="s">
        <v>703</v>
      </c>
      <c r="AZ114" s="402"/>
      <c r="BA114" s="402"/>
      <c r="BB114" s="403"/>
      <c r="BC114" s="398"/>
      <c r="BD114" s="399"/>
      <c r="BE114" s="399"/>
      <c r="BF114" s="400"/>
      <c r="BG114" s="89" t="str">
        <f t="shared" si="25"/>
        <v>n.é.</v>
      </c>
      <c r="BH114" s="90"/>
    </row>
    <row r="115" spans="1:60" s="3" customFormat="1" ht="20.100000000000001" customHeight="1">
      <c r="A115" s="321" t="s">
        <v>242</v>
      </c>
      <c r="B115" s="322"/>
      <c r="C115" s="165" t="s">
        <v>463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7"/>
      <c r="AC115" s="168" t="s">
        <v>395</v>
      </c>
      <c r="AD115" s="169"/>
      <c r="AE115" s="136">
        <f>AE108+AE113+AE114</f>
        <v>1500</v>
      </c>
      <c r="AF115" s="137"/>
      <c r="AG115" s="137"/>
      <c r="AH115" s="138"/>
      <c r="AI115" s="136">
        <f t="shared" ref="AI115" si="62">AI108+AI113+AI114</f>
        <v>1661</v>
      </c>
      <c r="AJ115" s="137"/>
      <c r="AK115" s="137"/>
      <c r="AL115" s="138"/>
      <c r="AM115" s="136">
        <f t="shared" ref="AM115" si="63">AM108+AM113+AM114</f>
        <v>0</v>
      </c>
      <c r="AN115" s="137"/>
      <c r="AO115" s="137"/>
      <c r="AP115" s="138"/>
      <c r="AQ115" s="226" t="s">
        <v>703</v>
      </c>
      <c r="AR115" s="227"/>
      <c r="AS115" s="227"/>
      <c r="AT115" s="228"/>
      <c r="AU115" s="136">
        <f t="shared" ref="AU115" si="64">AU108+AU113+AU114</f>
        <v>0</v>
      </c>
      <c r="AV115" s="137"/>
      <c r="AW115" s="137"/>
      <c r="AX115" s="138"/>
      <c r="AY115" s="226" t="s">
        <v>703</v>
      </c>
      <c r="AZ115" s="227"/>
      <c r="BA115" s="227"/>
      <c r="BB115" s="228"/>
      <c r="BC115" s="136">
        <f t="shared" ref="BC115" si="65">BC108+BC113+BC114</f>
        <v>0</v>
      </c>
      <c r="BD115" s="137"/>
      <c r="BE115" s="137"/>
      <c r="BF115" s="138"/>
      <c r="BG115" s="139">
        <f t="shared" si="25"/>
        <v>0</v>
      </c>
      <c r="BH115" s="140"/>
    </row>
    <row r="116" spans="1:60" s="3" customFormat="1" ht="20.100000000000001" customHeight="1">
      <c r="A116" s="323" t="s">
        <v>568</v>
      </c>
      <c r="B116" s="324"/>
      <c r="C116" s="10" t="s">
        <v>469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2"/>
      <c r="AC116" s="8"/>
      <c r="AD116" s="9"/>
      <c r="AE116" s="423">
        <f>AE90+AE115</f>
        <v>323534</v>
      </c>
      <c r="AF116" s="424"/>
      <c r="AG116" s="424"/>
      <c r="AH116" s="425"/>
      <c r="AI116" s="423">
        <f t="shared" ref="AI116" si="66">AI90+AI115</f>
        <v>329182</v>
      </c>
      <c r="AJ116" s="424"/>
      <c r="AK116" s="424"/>
      <c r="AL116" s="425"/>
      <c r="AM116" s="423">
        <f t="shared" ref="AM116" si="67">AM90+AM115</f>
        <v>161112</v>
      </c>
      <c r="AN116" s="424"/>
      <c r="AO116" s="424"/>
      <c r="AP116" s="425"/>
      <c r="AQ116" s="229" t="s">
        <v>703</v>
      </c>
      <c r="AR116" s="230"/>
      <c r="AS116" s="230"/>
      <c r="AT116" s="231"/>
      <c r="AU116" s="423">
        <f t="shared" ref="AU116" si="68">AU90+AU115</f>
        <v>0</v>
      </c>
      <c r="AV116" s="424"/>
      <c r="AW116" s="424"/>
      <c r="AX116" s="425"/>
      <c r="AY116" s="229" t="s">
        <v>703</v>
      </c>
      <c r="AZ116" s="230"/>
      <c r="BA116" s="230"/>
      <c r="BB116" s="231"/>
      <c r="BC116" s="423">
        <f t="shared" ref="BC116" si="69">BC90+BC115</f>
        <v>161105</v>
      </c>
      <c r="BD116" s="424"/>
      <c r="BE116" s="424"/>
      <c r="BF116" s="425"/>
      <c r="BG116" s="235">
        <f t="shared" si="25"/>
        <v>0.48941011355420405</v>
      </c>
      <c r="BH116" s="236"/>
    </row>
    <row r="117" spans="1:60" ht="20.100000000000001" customHeight="1">
      <c r="A117" s="307" t="s">
        <v>569</v>
      </c>
      <c r="B117" s="308"/>
      <c r="C117" s="153" t="s">
        <v>20</v>
      </c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/>
      <c r="AC117" s="163" t="s">
        <v>51</v>
      </c>
      <c r="AD117" s="164"/>
      <c r="AE117" s="398">
        <f>(20203-5102)*1.1+9965+2000</f>
        <v>28576.100000000002</v>
      </c>
      <c r="AF117" s="427"/>
      <c r="AG117" s="427"/>
      <c r="AH117" s="428"/>
      <c r="AI117" s="426">
        <v>28551</v>
      </c>
      <c r="AJ117" s="427"/>
      <c r="AK117" s="427"/>
      <c r="AL117" s="428"/>
      <c r="AM117" s="426">
        <v>0</v>
      </c>
      <c r="AN117" s="427"/>
      <c r="AO117" s="427"/>
      <c r="AP117" s="428"/>
      <c r="AQ117" s="426">
        <v>21463</v>
      </c>
      <c r="AR117" s="427"/>
      <c r="AS117" s="427"/>
      <c r="AT117" s="428"/>
      <c r="AU117" s="426">
        <v>0</v>
      </c>
      <c r="AV117" s="427"/>
      <c r="AW117" s="427"/>
      <c r="AX117" s="428"/>
      <c r="AY117" s="426">
        <v>0</v>
      </c>
      <c r="AZ117" s="427"/>
      <c r="BA117" s="427"/>
      <c r="BB117" s="428"/>
      <c r="BC117" s="426">
        <v>21463</v>
      </c>
      <c r="BD117" s="427"/>
      <c r="BE117" s="427"/>
      <c r="BF117" s="428"/>
      <c r="BG117" s="151">
        <f t="shared" si="25"/>
        <v>0.75174249588455744</v>
      </c>
      <c r="BH117" s="152"/>
    </row>
    <row r="118" spans="1:60" ht="20.100000000000001" customHeight="1">
      <c r="A118" s="307" t="s">
        <v>570</v>
      </c>
      <c r="B118" s="308"/>
      <c r="C118" s="153" t="s">
        <v>47</v>
      </c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5"/>
      <c r="AC118" s="156" t="s">
        <v>50</v>
      </c>
      <c r="AD118" s="157"/>
      <c r="AE118" s="426">
        <v>0</v>
      </c>
      <c r="AF118" s="427"/>
      <c r="AG118" s="427"/>
      <c r="AH118" s="428"/>
      <c r="AI118" s="426">
        <v>101</v>
      </c>
      <c r="AJ118" s="427"/>
      <c r="AK118" s="427"/>
      <c r="AL118" s="428"/>
      <c r="AM118" s="426">
        <v>0</v>
      </c>
      <c r="AN118" s="427"/>
      <c r="AO118" s="427"/>
      <c r="AP118" s="428"/>
      <c r="AQ118" s="426">
        <v>101</v>
      </c>
      <c r="AR118" s="427"/>
      <c r="AS118" s="427"/>
      <c r="AT118" s="428"/>
      <c r="AU118" s="426">
        <v>0</v>
      </c>
      <c r="AV118" s="427"/>
      <c r="AW118" s="427"/>
      <c r="AX118" s="428"/>
      <c r="AY118" s="426">
        <v>0</v>
      </c>
      <c r="AZ118" s="427"/>
      <c r="BA118" s="427"/>
      <c r="BB118" s="428"/>
      <c r="BC118" s="426">
        <v>101</v>
      </c>
      <c r="BD118" s="427"/>
      <c r="BE118" s="427"/>
      <c r="BF118" s="428"/>
      <c r="BG118" s="151">
        <f t="shared" si="25"/>
        <v>1</v>
      </c>
      <c r="BH118" s="152"/>
    </row>
    <row r="119" spans="1:60" ht="20.100000000000001" customHeight="1">
      <c r="A119" s="307" t="s">
        <v>571</v>
      </c>
      <c r="B119" s="308"/>
      <c r="C119" s="153" t="s">
        <v>46</v>
      </c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5"/>
      <c r="AC119" s="156" t="s">
        <v>49</v>
      </c>
      <c r="AD119" s="157"/>
      <c r="AE119" s="426"/>
      <c r="AF119" s="427"/>
      <c r="AG119" s="427"/>
      <c r="AH119" s="428"/>
      <c r="AI119" s="426"/>
      <c r="AJ119" s="427"/>
      <c r="AK119" s="427"/>
      <c r="AL119" s="428"/>
      <c r="AM119" s="426"/>
      <c r="AN119" s="427"/>
      <c r="AO119" s="427"/>
      <c r="AP119" s="428"/>
      <c r="AQ119" s="426"/>
      <c r="AR119" s="427"/>
      <c r="AS119" s="427"/>
      <c r="AT119" s="428"/>
      <c r="AU119" s="426"/>
      <c r="AV119" s="427"/>
      <c r="AW119" s="427"/>
      <c r="AX119" s="428"/>
      <c r="AY119" s="426"/>
      <c r="AZ119" s="427"/>
      <c r="BA119" s="427"/>
      <c r="BB119" s="428"/>
      <c r="BC119" s="426"/>
      <c r="BD119" s="427"/>
      <c r="BE119" s="427"/>
      <c r="BF119" s="428"/>
      <c r="BG119" s="151" t="str">
        <f t="shared" si="25"/>
        <v>n.é.</v>
      </c>
      <c r="BH119" s="152"/>
    </row>
    <row r="120" spans="1:60" ht="20.100000000000001" customHeight="1">
      <c r="A120" s="307" t="s">
        <v>572</v>
      </c>
      <c r="B120" s="308"/>
      <c r="C120" s="170" t="s">
        <v>19</v>
      </c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2"/>
      <c r="AC120" s="156" t="s">
        <v>48</v>
      </c>
      <c r="AD120" s="157"/>
      <c r="AE120" s="426"/>
      <c r="AF120" s="427"/>
      <c r="AG120" s="427"/>
      <c r="AH120" s="428"/>
      <c r="AI120" s="426"/>
      <c r="AJ120" s="427"/>
      <c r="AK120" s="427"/>
      <c r="AL120" s="428"/>
      <c r="AM120" s="426"/>
      <c r="AN120" s="427"/>
      <c r="AO120" s="427"/>
      <c r="AP120" s="428"/>
      <c r="AQ120" s="426"/>
      <c r="AR120" s="427"/>
      <c r="AS120" s="427"/>
      <c r="AT120" s="428"/>
      <c r="AU120" s="426"/>
      <c r="AV120" s="427"/>
      <c r="AW120" s="427"/>
      <c r="AX120" s="428"/>
      <c r="AY120" s="426"/>
      <c r="AZ120" s="427"/>
      <c r="BA120" s="427"/>
      <c r="BB120" s="428"/>
      <c r="BC120" s="426"/>
      <c r="BD120" s="427"/>
      <c r="BE120" s="427"/>
      <c r="BF120" s="428"/>
      <c r="BG120" s="151" t="str">
        <f t="shared" si="25"/>
        <v>n.é.</v>
      </c>
      <c r="BH120" s="152"/>
    </row>
    <row r="121" spans="1:60" ht="20.100000000000001" customHeight="1">
      <c r="A121" s="307" t="s">
        <v>573</v>
      </c>
      <c r="B121" s="308"/>
      <c r="C121" s="170" t="s">
        <v>16</v>
      </c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2"/>
      <c r="AC121" s="156" t="s">
        <v>45</v>
      </c>
      <c r="AD121" s="157"/>
      <c r="AE121" s="426"/>
      <c r="AF121" s="427"/>
      <c r="AG121" s="427"/>
      <c r="AH121" s="428"/>
      <c r="AI121" s="426"/>
      <c r="AJ121" s="427"/>
      <c r="AK121" s="427"/>
      <c r="AL121" s="428"/>
      <c r="AM121" s="426"/>
      <c r="AN121" s="427"/>
      <c r="AO121" s="427"/>
      <c r="AP121" s="428"/>
      <c r="AQ121" s="426"/>
      <c r="AR121" s="427"/>
      <c r="AS121" s="427"/>
      <c r="AT121" s="428"/>
      <c r="AU121" s="426"/>
      <c r="AV121" s="427"/>
      <c r="AW121" s="427"/>
      <c r="AX121" s="428"/>
      <c r="AY121" s="426"/>
      <c r="AZ121" s="427"/>
      <c r="BA121" s="427"/>
      <c r="BB121" s="428"/>
      <c r="BC121" s="426"/>
      <c r="BD121" s="427"/>
      <c r="BE121" s="427"/>
      <c r="BF121" s="428"/>
      <c r="BG121" s="151" t="str">
        <f t="shared" si="25"/>
        <v>n.é.</v>
      </c>
      <c r="BH121" s="152"/>
    </row>
    <row r="122" spans="1:60" ht="20.100000000000001" customHeight="1">
      <c r="A122" s="307" t="s">
        <v>574</v>
      </c>
      <c r="B122" s="308"/>
      <c r="C122" s="170" t="s">
        <v>17</v>
      </c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2"/>
      <c r="AC122" s="156" t="s">
        <v>44</v>
      </c>
      <c r="AD122" s="157"/>
      <c r="AE122" s="426"/>
      <c r="AF122" s="427"/>
      <c r="AG122" s="427"/>
      <c r="AH122" s="428"/>
      <c r="AI122" s="426"/>
      <c r="AJ122" s="427"/>
      <c r="AK122" s="427"/>
      <c r="AL122" s="428"/>
      <c r="AM122" s="426"/>
      <c r="AN122" s="427"/>
      <c r="AO122" s="427"/>
      <c r="AP122" s="428"/>
      <c r="AQ122" s="426"/>
      <c r="AR122" s="427"/>
      <c r="AS122" s="427"/>
      <c r="AT122" s="428"/>
      <c r="AU122" s="426"/>
      <c r="AV122" s="427"/>
      <c r="AW122" s="427"/>
      <c r="AX122" s="428"/>
      <c r="AY122" s="426"/>
      <c r="AZ122" s="427"/>
      <c r="BA122" s="427"/>
      <c r="BB122" s="428"/>
      <c r="BC122" s="426"/>
      <c r="BD122" s="427"/>
      <c r="BE122" s="427"/>
      <c r="BF122" s="428"/>
      <c r="BG122" s="151" t="str">
        <f t="shared" si="25"/>
        <v>n.é.</v>
      </c>
      <c r="BH122" s="152"/>
    </row>
    <row r="123" spans="1:60" ht="20.100000000000001" customHeight="1">
      <c r="A123" s="307" t="s">
        <v>575</v>
      </c>
      <c r="B123" s="308"/>
      <c r="C123" s="170" t="s">
        <v>21</v>
      </c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2"/>
      <c r="AC123" s="156" t="s">
        <v>43</v>
      </c>
      <c r="AD123" s="157"/>
      <c r="AE123" s="398">
        <f>1727-147</f>
        <v>1580</v>
      </c>
      <c r="AF123" s="427"/>
      <c r="AG123" s="427"/>
      <c r="AH123" s="428"/>
      <c r="AI123" s="426">
        <v>1580</v>
      </c>
      <c r="AJ123" s="427"/>
      <c r="AK123" s="427"/>
      <c r="AL123" s="428"/>
      <c r="AM123" s="426">
        <v>0</v>
      </c>
      <c r="AN123" s="427"/>
      <c r="AO123" s="427"/>
      <c r="AP123" s="428"/>
      <c r="AQ123" s="426">
        <v>598</v>
      </c>
      <c r="AR123" s="427"/>
      <c r="AS123" s="427"/>
      <c r="AT123" s="428"/>
      <c r="AU123" s="426">
        <v>0</v>
      </c>
      <c r="AV123" s="427"/>
      <c r="AW123" s="427"/>
      <c r="AX123" s="428"/>
      <c r="AY123" s="426">
        <v>0</v>
      </c>
      <c r="AZ123" s="427"/>
      <c r="BA123" s="427"/>
      <c r="BB123" s="428"/>
      <c r="BC123" s="426">
        <v>598</v>
      </c>
      <c r="BD123" s="427"/>
      <c r="BE123" s="427"/>
      <c r="BF123" s="428"/>
      <c r="BG123" s="151">
        <f t="shared" si="25"/>
        <v>0.37848101265822787</v>
      </c>
      <c r="BH123" s="152"/>
    </row>
    <row r="124" spans="1:60" ht="20.100000000000001" customHeight="1">
      <c r="A124" s="307" t="s">
        <v>576</v>
      </c>
      <c r="B124" s="308"/>
      <c r="C124" s="170" t="s">
        <v>41</v>
      </c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2"/>
      <c r="AC124" s="156" t="s">
        <v>42</v>
      </c>
      <c r="AD124" s="157"/>
      <c r="AE124" s="426"/>
      <c r="AF124" s="427"/>
      <c r="AG124" s="427"/>
      <c r="AH124" s="428"/>
      <c r="AI124" s="426"/>
      <c r="AJ124" s="427"/>
      <c r="AK124" s="427"/>
      <c r="AL124" s="428"/>
      <c r="AM124" s="426"/>
      <c r="AN124" s="427"/>
      <c r="AO124" s="427"/>
      <c r="AP124" s="428"/>
      <c r="AQ124" s="426"/>
      <c r="AR124" s="427"/>
      <c r="AS124" s="427"/>
      <c r="AT124" s="428"/>
      <c r="AU124" s="426"/>
      <c r="AV124" s="427"/>
      <c r="AW124" s="427"/>
      <c r="AX124" s="428"/>
      <c r="AY124" s="426"/>
      <c r="AZ124" s="427"/>
      <c r="BA124" s="427"/>
      <c r="BB124" s="428"/>
      <c r="BC124" s="426"/>
      <c r="BD124" s="427"/>
      <c r="BE124" s="427"/>
      <c r="BF124" s="428"/>
      <c r="BG124" s="151" t="str">
        <f t="shared" si="25"/>
        <v>n.é.</v>
      </c>
      <c r="BH124" s="152"/>
    </row>
    <row r="125" spans="1:60" ht="20.100000000000001" customHeight="1">
      <c r="A125" s="307" t="s">
        <v>577</v>
      </c>
      <c r="B125" s="308"/>
      <c r="C125" s="173" t="s">
        <v>18</v>
      </c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5"/>
      <c r="AC125" s="156" t="s">
        <v>40</v>
      </c>
      <c r="AD125" s="157"/>
      <c r="AE125" s="426"/>
      <c r="AF125" s="427"/>
      <c r="AG125" s="427"/>
      <c r="AH125" s="428"/>
      <c r="AI125" s="426"/>
      <c r="AJ125" s="427"/>
      <c r="AK125" s="427"/>
      <c r="AL125" s="428"/>
      <c r="AM125" s="426"/>
      <c r="AN125" s="427"/>
      <c r="AO125" s="427"/>
      <c r="AP125" s="428"/>
      <c r="AQ125" s="426"/>
      <c r="AR125" s="427"/>
      <c r="AS125" s="427"/>
      <c r="AT125" s="428"/>
      <c r="AU125" s="426"/>
      <c r="AV125" s="427"/>
      <c r="AW125" s="427"/>
      <c r="AX125" s="428"/>
      <c r="AY125" s="426"/>
      <c r="AZ125" s="427"/>
      <c r="BA125" s="427"/>
      <c r="BB125" s="428"/>
      <c r="BC125" s="426"/>
      <c r="BD125" s="427"/>
      <c r="BE125" s="427"/>
      <c r="BF125" s="428"/>
      <c r="BG125" s="151" t="str">
        <f t="shared" si="25"/>
        <v>n.é.</v>
      </c>
      <c r="BH125" s="152"/>
    </row>
    <row r="126" spans="1:60" ht="20.100000000000001" customHeight="1">
      <c r="A126" s="307" t="s">
        <v>578</v>
      </c>
      <c r="B126" s="308"/>
      <c r="C126" s="173" t="s">
        <v>37</v>
      </c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5"/>
      <c r="AC126" s="156" t="s">
        <v>39</v>
      </c>
      <c r="AD126" s="157"/>
      <c r="AE126" s="426"/>
      <c r="AF126" s="427"/>
      <c r="AG126" s="427"/>
      <c r="AH126" s="428"/>
      <c r="AI126" s="426"/>
      <c r="AJ126" s="427"/>
      <c r="AK126" s="427"/>
      <c r="AL126" s="428"/>
      <c r="AM126" s="426"/>
      <c r="AN126" s="427"/>
      <c r="AO126" s="427"/>
      <c r="AP126" s="428"/>
      <c r="AQ126" s="426"/>
      <c r="AR126" s="427"/>
      <c r="AS126" s="427"/>
      <c r="AT126" s="428"/>
      <c r="AU126" s="426"/>
      <c r="AV126" s="427"/>
      <c r="AW126" s="427"/>
      <c r="AX126" s="428"/>
      <c r="AY126" s="426"/>
      <c r="AZ126" s="427"/>
      <c r="BA126" s="427"/>
      <c r="BB126" s="428"/>
      <c r="BC126" s="426"/>
      <c r="BD126" s="427"/>
      <c r="BE126" s="427"/>
      <c r="BF126" s="428"/>
      <c r="BG126" s="151" t="str">
        <f t="shared" si="25"/>
        <v>n.é.</v>
      </c>
      <c r="BH126" s="152"/>
    </row>
    <row r="127" spans="1:60" ht="20.100000000000001" customHeight="1">
      <c r="A127" s="307" t="s">
        <v>579</v>
      </c>
      <c r="B127" s="308"/>
      <c r="C127" s="173" t="s">
        <v>36</v>
      </c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5"/>
      <c r="AC127" s="156" t="s">
        <v>38</v>
      </c>
      <c r="AD127" s="157"/>
      <c r="AE127" s="426"/>
      <c r="AF127" s="427"/>
      <c r="AG127" s="427"/>
      <c r="AH127" s="428"/>
      <c r="AI127" s="426"/>
      <c r="AJ127" s="427"/>
      <c r="AK127" s="427"/>
      <c r="AL127" s="428"/>
      <c r="AM127" s="426"/>
      <c r="AN127" s="427"/>
      <c r="AO127" s="427"/>
      <c r="AP127" s="428"/>
      <c r="AQ127" s="426"/>
      <c r="AR127" s="427"/>
      <c r="AS127" s="427"/>
      <c r="AT127" s="428"/>
      <c r="AU127" s="426"/>
      <c r="AV127" s="427"/>
      <c r="AW127" s="427"/>
      <c r="AX127" s="428"/>
      <c r="AY127" s="426"/>
      <c r="AZ127" s="427"/>
      <c r="BA127" s="427"/>
      <c r="BB127" s="428"/>
      <c r="BC127" s="426"/>
      <c r="BD127" s="427"/>
      <c r="BE127" s="427"/>
      <c r="BF127" s="428"/>
      <c r="BG127" s="151" t="str">
        <f t="shared" si="25"/>
        <v>n.é.</v>
      </c>
      <c r="BH127" s="152"/>
    </row>
    <row r="128" spans="1:60" s="2" customFormat="1" ht="20.100000000000001" customHeight="1">
      <c r="A128" s="307" t="s">
        <v>580</v>
      </c>
      <c r="B128" s="308"/>
      <c r="C128" s="173" t="s">
        <v>35</v>
      </c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5"/>
      <c r="AC128" s="156" t="s">
        <v>34</v>
      </c>
      <c r="AD128" s="157"/>
      <c r="AE128" s="426"/>
      <c r="AF128" s="427"/>
      <c r="AG128" s="427"/>
      <c r="AH128" s="428"/>
      <c r="AI128" s="426"/>
      <c r="AJ128" s="427"/>
      <c r="AK128" s="427"/>
      <c r="AL128" s="428"/>
      <c r="AM128" s="426"/>
      <c r="AN128" s="427"/>
      <c r="AO128" s="427"/>
      <c r="AP128" s="428"/>
      <c r="AQ128" s="426"/>
      <c r="AR128" s="427"/>
      <c r="AS128" s="427"/>
      <c r="AT128" s="428"/>
      <c r="AU128" s="426"/>
      <c r="AV128" s="427"/>
      <c r="AW128" s="427"/>
      <c r="AX128" s="428"/>
      <c r="AY128" s="426"/>
      <c r="AZ128" s="427"/>
      <c r="BA128" s="427"/>
      <c r="BB128" s="428"/>
      <c r="BC128" s="426"/>
      <c r="BD128" s="427"/>
      <c r="BE128" s="427"/>
      <c r="BF128" s="428"/>
      <c r="BG128" s="151" t="str">
        <f t="shared" si="25"/>
        <v>n.é.</v>
      </c>
      <c r="BH128" s="152"/>
    </row>
    <row r="129" spans="1:60" s="2" customFormat="1" ht="20.100000000000001" customHeight="1">
      <c r="A129" s="307" t="s">
        <v>581</v>
      </c>
      <c r="B129" s="308"/>
      <c r="C129" s="173" t="s">
        <v>25</v>
      </c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5"/>
      <c r="AC129" s="156" t="s">
        <v>33</v>
      </c>
      <c r="AD129" s="157"/>
      <c r="AE129" s="426">
        <v>0</v>
      </c>
      <c r="AF129" s="427"/>
      <c r="AG129" s="427"/>
      <c r="AH129" s="428"/>
      <c r="AI129" s="426">
        <v>247</v>
      </c>
      <c r="AJ129" s="427"/>
      <c r="AK129" s="427"/>
      <c r="AL129" s="428"/>
      <c r="AM129" s="426">
        <v>0</v>
      </c>
      <c r="AN129" s="427"/>
      <c r="AO129" s="427"/>
      <c r="AP129" s="428"/>
      <c r="AQ129" s="426">
        <v>247</v>
      </c>
      <c r="AR129" s="427"/>
      <c r="AS129" s="427"/>
      <c r="AT129" s="428"/>
      <c r="AU129" s="426">
        <v>0</v>
      </c>
      <c r="AV129" s="427"/>
      <c r="AW129" s="427"/>
      <c r="AX129" s="428"/>
      <c r="AY129" s="426">
        <v>0</v>
      </c>
      <c r="AZ129" s="427"/>
      <c r="BA129" s="427"/>
      <c r="BB129" s="428"/>
      <c r="BC129" s="426">
        <v>247</v>
      </c>
      <c r="BD129" s="427"/>
      <c r="BE129" s="427"/>
      <c r="BF129" s="428"/>
      <c r="BG129" s="151">
        <f t="shared" si="25"/>
        <v>1</v>
      </c>
      <c r="BH129" s="152"/>
    </row>
    <row r="130" spans="1:60" s="2" customFormat="1" ht="20.100000000000001" customHeight="1">
      <c r="A130" s="415" t="s">
        <v>583</v>
      </c>
      <c r="B130" s="416"/>
      <c r="C130" s="176" t="s">
        <v>472</v>
      </c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8"/>
      <c r="AC130" s="179" t="s">
        <v>27</v>
      </c>
      <c r="AD130" s="180"/>
      <c r="AE130" s="118">
        <f>SUM(AE117:AH129)</f>
        <v>30156.100000000002</v>
      </c>
      <c r="AF130" s="119"/>
      <c r="AG130" s="119"/>
      <c r="AH130" s="120"/>
      <c r="AI130" s="118">
        <f t="shared" ref="AI130" si="70">SUM(AI117:AL129)</f>
        <v>30479</v>
      </c>
      <c r="AJ130" s="119"/>
      <c r="AK130" s="119"/>
      <c r="AL130" s="120"/>
      <c r="AM130" s="118">
        <f t="shared" ref="AM130" si="71">SUM(AM117:AP129)</f>
        <v>0</v>
      </c>
      <c r="AN130" s="119"/>
      <c r="AO130" s="119"/>
      <c r="AP130" s="120"/>
      <c r="AQ130" s="118">
        <f t="shared" ref="AQ130" si="72">SUM(AQ117:AT129)</f>
        <v>22409</v>
      </c>
      <c r="AR130" s="119"/>
      <c r="AS130" s="119"/>
      <c r="AT130" s="120"/>
      <c r="AU130" s="118">
        <f t="shared" ref="AU130" si="73">SUM(AU117:AX129)</f>
        <v>0</v>
      </c>
      <c r="AV130" s="119"/>
      <c r="AW130" s="119"/>
      <c r="AX130" s="120"/>
      <c r="AY130" s="118">
        <f t="shared" ref="AY130" si="74">SUM(AY117:BB129)</f>
        <v>0</v>
      </c>
      <c r="AZ130" s="119"/>
      <c r="BA130" s="119"/>
      <c r="BB130" s="120"/>
      <c r="BC130" s="118">
        <f t="shared" ref="BC130" si="75">SUM(BC117:BF129)</f>
        <v>22409</v>
      </c>
      <c r="BD130" s="119"/>
      <c r="BE130" s="119"/>
      <c r="BF130" s="120"/>
      <c r="BG130" s="121">
        <f t="shared" si="25"/>
        <v>0.73522753371173599</v>
      </c>
      <c r="BH130" s="122"/>
    </row>
    <row r="131" spans="1:60" ht="20.100000000000001" customHeight="1">
      <c r="A131" s="307" t="s">
        <v>584</v>
      </c>
      <c r="B131" s="308"/>
      <c r="C131" s="173" t="s">
        <v>22</v>
      </c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5"/>
      <c r="AC131" s="156" t="s">
        <v>28</v>
      </c>
      <c r="AD131" s="157"/>
      <c r="AE131" s="398">
        <f>6781+250</f>
        <v>7031</v>
      </c>
      <c r="AF131" s="427"/>
      <c r="AG131" s="427"/>
      <c r="AH131" s="428"/>
      <c r="AI131" s="426">
        <v>7031</v>
      </c>
      <c r="AJ131" s="427"/>
      <c r="AK131" s="427"/>
      <c r="AL131" s="428"/>
      <c r="AM131" s="426">
        <v>0</v>
      </c>
      <c r="AN131" s="427"/>
      <c r="AO131" s="427"/>
      <c r="AP131" s="428"/>
      <c r="AQ131" s="426">
        <v>4181</v>
      </c>
      <c r="AR131" s="427"/>
      <c r="AS131" s="427"/>
      <c r="AT131" s="428"/>
      <c r="AU131" s="426">
        <v>0</v>
      </c>
      <c r="AV131" s="427"/>
      <c r="AW131" s="427"/>
      <c r="AX131" s="428"/>
      <c r="AY131" s="426">
        <v>0</v>
      </c>
      <c r="AZ131" s="427"/>
      <c r="BA131" s="427"/>
      <c r="BB131" s="428"/>
      <c r="BC131" s="426">
        <v>4181</v>
      </c>
      <c r="BD131" s="427"/>
      <c r="BE131" s="427"/>
      <c r="BF131" s="428"/>
      <c r="BG131" s="151">
        <f t="shared" si="25"/>
        <v>0.59465225430237523</v>
      </c>
      <c r="BH131" s="152"/>
    </row>
    <row r="132" spans="1:60" ht="20.100000000000001" customHeight="1">
      <c r="A132" s="307" t="s">
        <v>585</v>
      </c>
      <c r="B132" s="308"/>
      <c r="C132" s="93" t="s">
        <v>447</v>
      </c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5"/>
      <c r="AC132" s="156" t="s">
        <v>29</v>
      </c>
      <c r="AD132" s="157"/>
      <c r="AE132" s="426"/>
      <c r="AF132" s="427"/>
      <c r="AG132" s="427"/>
      <c r="AH132" s="428"/>
      <c r="AI132" s="426"/>
      <c r="AJ132" s="427"/>
      <c r="AK132" s="427"/>
      <c r="AL132" s="428"/>
      <c r="AM132" s="426"/>
      <c r="AN132" s="427"/>
      <c r="AO132" s="427"/>
      <c r="AP132" s="428"/>
      <c r="AQ132" s="426"/>
      <c r="AR132" s="427"/>
      <c r="AS132" s="427"/>
      <c r="AT132" s="428"/>
      <c r="AU132" s="426"/>
      <c r="AV132" s="427"/>
      <c r="AW132" s="427"/>
      <c r="AX132" s="428"/>
      <c r="AY132" s="426"/>
      <c r="AZ132" s="427"/>
      <c r="BA132" s="427"/>
      <c r="BB132" s="428"/>
      <c r="BC132" s="426"/>
      <c r="BD132" s="427"/>
      <c r="BE132" s="427"/>
      <c r="BF132" s="428"/>
      <c r="BG132" s="151" t="str">
        <f t="shared" si="25"/>
        <v>n.é.</v>
      </c>
      <c r="BH132" s="152"/>
    </row>
    <row r="133" spans="1:60" ht="20.100000000000001" customHeight="1">
      <c r="A133" s="307" t="s">
        <v>586</v>
      </c>
      <c r="B133" s="308"/>
      <c r="C133" s="181" t="s">
        <v>23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3"/>
      <c r="AC133" s="156" t="s">
        <v>30</v>
      </c>
      <c r="AD133" s="157"/>
      <c r="AE133" s="398">
        <f>609+400</f>
        <v>1009</v>
      </c>
      <c r="AF133" s="427"/>
      <c r="AG133" s="427"/>
      <c r="AH133" s="428"/>
      <c r="AI133" s="426">
        <v>1009</v>
      </c>
      <c r="AJ133" s="427"/>
      <c r="AK133" s="427"/>
      <c r="AL133" s="428"/>
      <c r="AM133" s="426">
        <v>0</v>
      </c>
      <c r="AN133" s="427"/>
      <c r="AO133" s="427"/>
      <c r="AP133" s="428"/>
      <c r="AQ133" s="426">
        <v>640</v>
      </c>
      <c r="AR133" s="427"/>
      <c r="AS133" s="427"/>
      <c r="AT133" s="428"/>
      <c r="AU133" s="426">
        <v>0</v>
      </c>
      <c r="AV133" s="427"/>
      <c r="AW133" s="427"/>
      <c r="AX133" s="428"/>
      <c r="AY133" s="426">
        <v>0</v>
      </c>
      <c r="AZ133" s="427"/>
      <c r="BA133" s="427"/>
      <c r="BB133" s="428"/>
      <c r="BC133" s="426">
        <v>640</v>
      </c>
      <c r="BD133" s="427"/>
      <c r="BE133" s="427"/>
      <c r="BF133" s="428"/>
      <c r="BG133" s="151">
        <f t="shared" si="25"/>
        <v>0.63429137760158572</v>
      </c>
      <c r="BH133" s="152"/>
    </row>
    <row r="134" spans="1:60" ht="20.100000000000001" customHeight="1">
      <c r="A134" s="415" t="s">
        <v>587</v>
      </c>
      <c r="B134" s="416"/>
      <c r="C134" s="113" t="s">
        <v>473</v>
      </c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5"/>
      <c r="AC134" s="179" t="s">
        <v>31</v>
      </c>
      <c r="AD134" s="180"/>
      <c r="AE134" s="118">
        <f>SUM(AE131:AH133)</f>
        <v>8040</v>
      </c>
      <c r="AF134" s="119"/>
      <c r="AG134" s="119"/>
      <c r="AH134" s="120"/>
      <c r="AI134" s="118">
        <f t="shared" ref="AI134" si="76">SUM(AI131:AL133)</f>
        <v>8040</v>
      </c>
      <c r="AJ134" s="119"/>
      <c r="AK134" s="119"/>
      <c r="AL134" s="120"/>
      <c r="AM134" s="118">
        <f t="shared" ref="AM134" si="77">SUM(AM131:AP133)</f>
        <v>0</v>
      </c>
      <c r="AN134" s="119"/>
      <c r="AO134" s="119"/>
      <c r="AP134" s="120"/>
      <c r="AQ134" s="118">
        <f t="shared" ref="AQ134" si="78">SUM(AQ131:AT133)</f>
        <v>4821</v>
      </c>
      <c r="AR134" s="119"/>
      <c r="AS134" s="119"/>
      <c r="AT134" s="120"/>
      <c r="AU134" s="118">
        <f t="shared" ref="AU134" si="79">SUM(AU131:AX133)</f>
        <v>0</v>
      </c>
      <c r="AV134" s="119"/>
      <c r="AW134" s="119"/>
      <c r="AX134" s="120"/>
      <c r="AY134" s="118">
        <f t="shared" ref="AY134" si="80">SUM(AY131:BB133)</f>
        <v>0</v>
      </c>
      <c r="AZ134" s="119"/>
      <c r="BA134" s="119"/>
      <c r="BB134" s="120"/>
      <c r="BC134" s="118">
        <f t="shared" ref="BC134" si="81">SUM(BC131:BF133)</f>
        <v>4821</v>
      </c>
      <c r="BD134" s="119"/>
      <c r="BE134" s="119"/>
      <c r="BF134" s="120"/>
      <c r="BG134" s="121">
        <f t="shared" si="25"/>
        <v>0.59962686567164181</v>
      </c>
      <c r="BH134" s="122"/>
    </row>
    <row r="135" spans="1:60" ht="20.100000000000001" customHeight="1">
      <c r="A135" s="415" t="s">
        <v>588</v>
      </c>
      <c r="B135" s="416"/>
      <c r="C135" s="176" t="s">
        <v>474</v>
      </c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8"/>
      <c r="AC135" s="179" t="s">
        <v>32</v>
      </c>
      <c r="AD135" s="180"/>
      <c r="AE135" s="118">
        <f>AE130+AE134</f>
        <v>38196.100000000006</v>
      </c>
      <c r="AF135" s="119"/>
      <c r="AG135" s="119"/>
      <c r="AH135" s="120"/>
      <c r="AI135" s="118">
        <f t="shared" ref="AI135" si="82">AI130+AI134</f>
        <v>38519</v>
      </c>
      <c r="AJ135" s="119"/>
      <c r="AK135" s="119"/>
      <c r="AL135" s="120"/>
      <c r="AM135" s="118">
        <f t="shared" ref="AM135" si="83">AM130+AM134</f>
        <v>0</v>
      </c>
      <c r="AN135" s="119"/>
      <c r="AO135" s="119"/>
      <c r="AP135" s="120"/>
      <c r="AQ135" s="118">
        <f t="shared" ref="AQ135" si="84">AQ130+AQ134</f>
        <v>27230</v>
      </c>
      <c r="AR135" s="119"/>
      <c r="AS135" s="119"/>
      <c r="AT135" s="120"/>
      <c r="AU135" s="118">
        <f t="shared" ref="AU135" si="85">AU130+AU134</f>
        <v>0</v>
      </c>
      <c r="AV135" s="119"/>
      <c r="AW135" s="119"/>
      <c r="AX135" s="120"/>
      <c r="AY135" s="118">
        <f t="shared" ref="AY135" si="86">AY130+AY134</f>
        <v>0</v>
      </c>
      <c r="AZ135" s="119"/>
      <c r="BA135" s="119"/>
      <c r="BB135" s="120"/>
      <c r="BC135" s="118">
        <f t="shared" ref="BC135" si="87">BC130+BC134</f>
        <v>27230</v>
      </c>
      <c r="BD135" s="119"/>
      <c r="BE135" s="119"/>
      <c r="BF135" s="120"/>
      <c r="BG135" s="121">
        <f t="shared" si="25"/>
        <v>0.70692385575949535</v>
      </c>
      <c r="BH135" s="122"/>
    </row>
    <row r="136" spans="1:60" s="3" customFormat="1" ht="20.100000000000001" customHeight="1">
      <c r="A136" s="415" t="s">
        <v>589</v>
      </c>
      <c r="B136" s="416"/>
      <c r="C136" s="113" t="s">
        <v>24</v>
      </c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5"/>
      <c r="AC136" s="179" t="s">
        <v>52</v>
      </c>
      <c r="AD136" s="180"/>
      <c r="AE136" s="118">
        <v>10157</v>
      </c>
      <c r="AF136" s="119"/>
      <c r="AG136" s="119"/>
      <c r="AH136" s="120"/>
      <c r="AI136" s="118">
        <v>10157</v>
      </c>
      <c r="AJ136" s="119"/>
      <c r="AK136" s="119"/>
      <c r="AL136" s="120"/>
      <c r="AM136" s="118">
        <v>0</v>
      </c>
      <c r="AN136" s="119"/>
      <c r="AO136" s="119"/>
      <c r="AP136" s="120"/>
      <c r="AQ136" s="118">
        <v>5533</v>
      </c>
      <c r="AR136" s="119"/>
      <c r="AS136" s="119"/>
      <c r="AT136" s="120"/>
      <c r="AU136" s="118">
        <v>0</v>
      </c>
      <c r="AV136" s="119"/>
      <c r="AW136" s="119"/>
      <c r="AX136" s="120"/>
      <c r="AY136" s="118">
        <v>0</v>
      </c>
      <c r="AZ136" s="119"/>
      <c r="BA136" s="119"/>
      <c r="BB136" s="120"/>
      <c r="BC136" s="118">
        <v>5533</v>
      </c>
      <c r="BD136" s="119"/>
      <c r="BE136" s="119"/>
      <c r="BF136" s="120"/>
      <c r="BG136" s="121">
        <f t="shared" si="25"/>
        <v>0.54474746480259917</v>
      </c>
      <c r="BH136" s="122"/>
    </row>
    <row r="137" spans="1:60" ht="20.100000000000001" customHeight="1">
      <c r="A137" s="307" t="s">
        <v>590</v>
      </c>
      <c r="B137" s="308"/>
      <c r="C137" s="173" t="s">
        <v>63</v>
      </c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5"/>
      <c r="AC137" s="156" t="s">
        <v>82</v>
      </c>
      <c r="AD137" s="157"/>
      <c r="AE137" s="426">
        <v>970</v>
      </c>
      <c r="AF137" s="427"/>
      <c r="AG137" s="427"/>
      <c r="AH137" s="428"/>
      <c r="AI137" s="426">
        <v>970</v>
      </c>
      <c r="AJ137" s="427"/>
      <c r="AK137" s="427"/>
      <c r="AL137" s="428"/>
      <c r="AM137" s="426">
        <v>0</v>
      </c>
      <c r="AN137" s="427"/>
      <c r="AO137" s="427"/>
      <c r="AP137" s="428"/>
      <c r="AQ137" s="426">
        <v>117</v>
      </c>
      <c r="AR137" s="427"/>
      <c r="AS137" s="427"/>
      <c r="AT137" s="428"/>
      <c r="AU137" s="426">
        <v>0</v>
      </c>
      <c r="AV137" s="427"/>
      <c r="AW137" s="427"/>
      <c r="AX137" s="428"/>
      <c r="AY137" s="426">
        <v>0</v>
      </c>
      <c r="AZ137" s="427"/>
      <c r="BA137" s="427"/>
      <c r="BB137" s="428"/>
      <c r="BC137" s="426">
        <v>117</v>
      </c>
      <c r="BD137" s="427"/>
      <c r="BE137" s="427"/>
      <c r="BF137" s="428"/>
      <c r="BG137" s="151">
        <f t="shared" si="25"/>
        <v>0.12061855670103093</v>
      </c>
      <c r="BH137" s="152"/>
    </row>
    <row r="138" spans="1:60" ht="20.100000000000001" customHeight="1">
      <c r="A138" s="307" t="s">
        <v>591</v>
      </c>
      <c r="B138" s="308"/>
      <c r="C138" s="173" t="s">
        <v>64</v>
      </c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5"/>
      <c r="AC138" s="156" t="s">
        <v>83</v>
      </c>
      <c r="AD138" s="157"/>
      <c r="AE138" s="426">
        <v>26500</v>
      </c>
      <c r="AF138" s="427"/>
      <c r="AG138" s="427"/>
      <c r="AH138" s="428"/>
      <c r="AI138" s="426">
        <v>26500</v>
      </c>
      <c r="AJ138" s="427"/>
      <c r="AK138" s="427"/>
      <c r="AL138" s="428"/>
      <c r="AM138" s="426">
        <v>0</v>
      </c>
      <c r="AN138" s="427"/>
      <c r="AO138" s="427"/>
      <c r="AP138" s="428"/>
      <c r="AQ138" s="426">
        <v>15398</v>
      </c>
      <c r="AR138" s="427"/>
      <c r="AS138" s="427"/>
      <c r="AT138" s="428"/>
      <c r="AU138" s="426">
        <v>0</v>
      </c>
      <c r="AV138" s="427"/>
      <c r="AW138" s="427"/>
      <c r="AX138" s="428"/>
      <c r="AY138" s="426">
        <v>136</v>
      </c>
      <c r="AZ138" s="427"/>
      <c r="BA138" s="427"/>
      <c r="BB138" s="428"/>
      <c r="BC138" s="426">
        <v>15110</v>
      </c>
      <c r="BD138" s="427"/>
      <c r="BE138" s="427"/>
      <c r="BF138" s="428"/>
      <c r="BG138" s="151">
        <f t="shared" ref="BG138:BG202" si="88">IF(AI138&gt;0,BC138/AI138,"n.é.")</f>
        <v>0.57018867924528305</v>
      </c>
      <c r="BH138" s="152"/>
    </row>
    <row r="139" spans="1:60" s="13" customFormat="1" ht="20.100000000000001" customHeight="1">
      <c r="A139" s="387" t="s">
        <v>527</v>
      </c>
      <c r="B139" s="388"/>
      <c r="C139" s="389" t="s">
        <v>547</v>
      </c>
      <c r="D139" s="390"/>
      <c r="E139" s="390"/>
      <c r="F139" s="390"/>
      <c r="G139" s="390"/>
      <c r="H139" s="390"/>
      <c r="I139" s="390"/>
      <c r="J139" s="390"/>
      <c r="K139" s="390"/>
      <c r="L139" s="390"/>
      <c r="M139" s="390"/>
      <c r="N139" s="390"/>
      <c r="O139" s="390"/>
      <c r="P139" s="390"/>
      <c r="Q139" s="390"/>
      <c r="R139" s="390"/>
      <c r="S139" s="390"/>
      <c r="T139" s="390"/>
      <c r="U139" s="390"/>
      <c r="V139" s="390"/>
      <c r="W139" s="390"/>
      <c r="X139" s="390"/>
      <c r="Y139" s="390"/>
      <c r="Z139" s="390"/>
      <c r="AA139" s="390"/>
      <c r="AB139" s="391"/>
      <c r="AC139" s="392" t="s">
        <v>527</v>
      </c>
      <c r="AD139" s="393"/>
      <c r="AE139" s="381">
        <v>20500</v>
      </c>
      <c r="AF139" s="382"/>
      <c r="AG139" s="382"/>
      <c r="AH139" s="383"/>
      <c r="AI139" s="381">
        <v>20500</v>
      </c>
      <c r="AJ139" s="382"/>
      <c r="AK139" s="382"/>
      <c r="AL139" s="383"/>
      <c r="AM139" s="394" t="s">
        <v>703</v>
      </c>
      <c r="AN139" s="395"/>
      <c r="AO139" s="395"/>
      <c r="AP139" s="396"/>
      <c r="AQ139" s="394" t="s">
        <v>703</v>
      </c>
      <c r="AR139" s="395"/>
      <c r="AS139" s="395"/>
      <c r="AT139" s="396"/>
      <c r="AU139" s="394" t="s">
        <v>703</v>
      </c>
      <c r="AV139" s="395"/>
      <c r="AW139" s="395"/>
      <c r="AX139" s="396"/>
      <c r="AY139" s="394" t="s">
        <v>703</v>
      </c>
      <c r="AZ139" s="395"/>
      <c r="BA139" s="395"/>
      <c r="BB139" s="396"/>
      <c r="BC139" s="394" t="s">
        <v>703</v>
      </c>
      <c r="BD139" s="395"/>
      <c r="BE139" s="395"/>
      <c r="BF139" s="396"/>
      <c r="BG139" s="397" t="s">
        <v>709</v>
      </c>
      <c r="BH139" s="386"/>
    </row>
    <row r="140" spans="1:60" s="13" customFormat="1" ht="20.100000000000001" customHeight="1">
      <c r="A140" s="387" t="s">
        <v>527</v>
      </c>
      <c r="B140" s="388"/>
      <c r="C140" s="389" t="s">
        <v>548</v>
      </c>
      <c r="D140" s="390"/>
      <c r="E140" s="390"/>
      <c r="F140" s="390"/>
      <c r="G140" s="390"/>
      <c r="H140" s="390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/>
      <c r="T140" s="390"/>
      <c r="U140" s="390"/>
      <c r="V140" s="390"/>
      <c r="W140" s="390"/>
      <c r="X140" s="390"/>
      <c r="Y140" s="390"/>
      <c r="Z140" s="390"/>
      <c r="AA140" s="390"/>
      <c r="AB140" s="391"/>
      <c r="AC140" s="392" t="s">
        <v>527</v>
      </c>
      <c r="AD140" s="393"/>
      <c r="AE140" s="381">
        <v>350</v>
      </c>
      <c r="AF140" s="382"/>
      <c r="AG140" s="382"/>
      <c r="AH140" s="383"/>
      <c r="AI140" s="381">
        <v>350</v>
      </c>
      <c r="AJ140" s="382"/>
      <c r="AK140" s="382"/>
      <c r="AL140" s="383"/>
      <c r="AM140" s="394" t="s">
        <v>703</v>
      </c>
      <c r="AN140" s="395"/>
      <c r="AO140" s="395"/>
      <c r="AP140" s="396"/>
      <c r="AQ140" s="394" t="s">
        <v>703</v>
      </c>
      <c r="AR140" s="395"/>
      <c r="AS140" s="395"/>
      <c r="AT140" s="396"/>
      <c r="AU140" s="394" t="s">
        <v>703</v>
      </c>
      <c r="AV140" s="395"/>
      <c r="AW140" s="395"/>
      <c r="AX140" s="396"/>
      <c r="AY140" s="394" t="s">
        <v>703</v>
      </c>
      <c r="AZ140" s="395"/>
      <c r="BA140" s="395"/>
      <c r="BB140" s="396"/>
      <c r="BC140" s="394" t="s">
        <v>703</v>
      </c>
      <c r="BD140" s="395"/>
      <c r="BE140" s="395"/>
      <c r="BF140" s="396"/>
      <c r="BG140" s="397" t="s">
        <v>709</v>
      </c>
      <c r="BH140" s="386"/>
    </row>
    <row r="141" spans="1:60" s="13" customFormat="1" ht="20.100000000000001" customHeight="1">
      <c r="A141" s="387" t="s">
        <v>527</v>
      </c>
      <c r="B141" s="388"/>
      <c r="C141" s="389" t="s">
        <v>549</v>
      </c>
      <c r="D141" s="390"/>
      <c r="E141" s="390"/>
      <c r="F141" s="390"/>
      <c r="G141" s="390"/>
      <c r="H141" s="390"/>
      <c r="I141" s="390"/>
      <c r="J141" s="390"/>
      <c r="K141" s="390"/>
      <c r="L141" s="390"/>
      <c r="M141" s="390"/>
      <c r="N141" s="390"/>
      <c r="O141" s="390"/>
      <c r="P141" s="390"/>
      <c r="Q141" s="390"/>
      <c r="R141" s="390"/>
      <c r="S141" s="390"/>
      <c r="T141" s="390"/>
      <c r="U141" s="390"/>
      <c r="V141" s="390"/>
      <c r="W141" s="390"/>
      <c r="X141" s="390"/>
      <c r="Y141" s="390"/>
      <c r="Z141" s="390"/>
      <c r="AA141" s="390"/>
      <c r="AB141" s="391"/>
      <c r="AC141" s="392" t="s">
        <v>527</v>
      </c>
      <c r="AD141" s="393"/>
      <c r="AE141" s="381">
        <v>3400</v>
      </c>
      <c r="AF141" s="382"/>
      <c r="AG141" s="382"/>
      <c r="AH141" s="383"/>
      <c r="AI141" s="381">
        <v>3400</v>
      </c>
      <c r="AJ141" s="382"/>
      <c r="AK141" s="382"/>
      <c r="AL141" s="383"/>
      <c r="AM141" s="394" t="s">
        <v>703</v>
      </c>
      <c r="AN141" s="395"/>
      <c r="AO141" s="395"/>
      <c r="AP141" s="396"/>
      <c r="AQ141" s="394" t="s">
        <v>703</v>
      </c>
      <c r="AR141" s="395"/>
      <c r="AS141" s="395"/>
      <c r="AT141" s="396"/>
      <c r="AU141" s="394" t="s">
        <v>703</v>
      </c>
      <c r="AV141" s="395"/>
      <c r="AW141" s="395"/>
      <c r="AX141" s="396"/>
      <c r="AY141" s="394" t="s">
        <v>703</v>
      </c>
      <c r="AZ141" s="395"/>
      <c r="BA141" s="395"/>
      <c r="BB141" s="396"/>
      <c r="BC141" s="394" t="s">
        <v>703</v>
      </c>
      <c r="BD141" s="395"/>
      <c r="BE141" s="395"/>
      <c r="BF141" s="396"/>
      <c r="BG141" s="397" t="s">
        <v>709</v>
      </c>
      <c r="BH141" s="386"/>
    </row>
    <row r="142" spans="1:60" ht="20.100000000000001" customHeight="1">
      <c r="A142" s="307" t="s">
        <v>592</v>
      </c>
      <c r="B142" s="308"/>
      <c r="C142" s="173" t="s">
        <v>65</v>
      </c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5"/>
      <c r="AC142" s="156" t="s">
        <v>84</v>
      </c>
      <c r="AD142" s="157"/>
      <c r="AE142" s="426"/>
      <c r="AF142" s="427"/>
      <c r="AG142" s="427"/>
      <c r="AH142" s="428"/>
      <c r="AI142" s="426"/>
      <c r="AJ142" s="427"/>
      <c r="AK142" s="427"/>
      <c r="AL142" s="428"/>
      <c r="AM142" s="426"/>
      <c r="AN142" s="427"/>
      <c r="AO142" s="427"/>
      <c r="AP142" s="428"/>
      <c r="AQ142" s="426"/>
      <c r="AR142" s="427"/>
      <c r="AS142" s="427"/>
      <c r="AT142" s="428"/>
      <c r="AU142" s="426"/>
      <c r="AV142" s="427"/>
      <c r="AW142" s="427"/>
      <c r="AX142" s="428"/>
      <c r="AY142" s="426"/>
      <c r="AZ142" s="427"/>
      <c r="BA142" s="427"/>
      <c r="BB142" s="428"/>
      <c r="BC142" s="426"/>
      <c r="BD142" s="427"/>
      <c r="BE142" s="427"/>
      <c r="BF142" s="428"/>
      <c r="BG142" s="151" t="str">
        <f t="shared" si="88"/>
        <v>n.é.</v>
      </c>
      <c r="BH142" s="152"/>
    </row>
    <row r="143" spans="1:60" ht="20.100000000000001" customHeight="1">
      <c r="A143" s="415" t="s">
        <v>593</v>
      </c>
      <c r="B143" s="416"/>
      <c r="C143" s="113" t="s">
        <v>475</v>
      </c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5"/>
      <c r="AC143" s="179" t="s">
        <v>92</v>
      </c>
      <c r="AD143" s="180"/>
      <c r="AE143" s="118">
        <f>SUM(AE137:AH142)-SUM(AE139:AH141)</f>
        <v>27470</v>
      </c>
      <c r="AF143" s="119"/>
      <c r="AG143" s="119"/>
      <c r="AH143" s="120"/>
      <c r="AI143" s="118">
        <f t="shared" ref="AI143" si="89">SUM(AI137:AL142)-SUM(AI139:AL141)</f>
        <v>27470</v>
      </c>
      <c r="AJ143" s="119"/>
      <c r="AK143" s="119"/>
      <c r="AL143" s="120"/>
      <c r="AM143" s="118">
        <f t="shared" ref="AM143" si="90">SUM(AM137:AP142)-SUM(AM139:AP141)</f>
        <v>0</v>
      </c>
      <c r="AN143" s="119"/>
      <c r="AO143" s="119"/>
      <c r="AP143" s="120"/>
      <c r="AQ143" s="118">
        <f t="shared" ref="AQ143" si="91">SUM(AQ137:AT142)-SUM(AQ139:AT141)</f>
        <v>15515</v>
      </c>
      <c r="AR143" s="119"/>
      <c r="AS143" s="119"/>
      <c r="AT143" s="120"/>
      <c r="AU143" s="118">
        <f t="shared" ref="AU143" si="92">SUM(AU137:AX142)-SUM(AU139:AX141)</f>
        <v>0</v>
      </c>
      <c r="AV143" s="119"/>
      <c r="AW143" s="119"/>
      <c r="AX143" s="120"/>
      <c r="AY143" s="118">
        <f t="shared" ref="AY143" si="93">SUM(AY137:BB142)-SUM(AY139:BB141)</f>
        <v>136</v>
      </c>
      <c r="AZ143" s="119"/>
      <c r="BA143" s="119"/>
      <c r="BB143" s="120"/>
      <c r="BC143" s="118">
        <f t="shared" ref="BC143" si="94">SUM(BC137:BF142)-SUM(BC139:BF141)</f>
        <v>15227</v>
      </c>
      <c r="BD143" s="119"/>
      <c r="BE143" s="119"/>
      <c r="BF143" s="120"/>
      <c r="BG143" s="121">
        <f t="shared" si="88"/>
        <v>0.55431379686931193</v>
      </c>
      <c r="BH143" s="122"/>
    </row>
    <row r="144" spans="1:60" ht="20.100000000000001" customHeight="1">
      <c r="A144" s="307" t="s">
        <v>594</v>
      </c>
      <c r="B144" s="308"/>
      <c r="C144" s="173" t="s">
        <v>66</v>
      </c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5"/>
      <c r="AC144" s="156" t="s">
        <v>85</v>
      </c>
      <c r="AD144" s="157"/>
      <c r="AE144" s="426">
        <v>1050</v>
      </c>
      <c r="AF144" s="427"/>
      <c r="AG144" s="427"/>
      <c r="AH144" s="428"/>
      <c r="AI144" s="426">
        <v>1050</v>
      </c>
      <c r="AJ144" s="427"/>
      <c r="AK144" s="427"/>
      <c r="AL144" s="428"/>
      <c r="AM144" s="426">
        <v>0</v>
      </c>
      <c r="AN144" s="427"/>
      <c r="AO144" s="427"/>
      <c r="AP144" s="428"/>
      <c r="AQ144" s="426">
        <v>437</v>
      </c>
      <c r="AR144" s="427"/>
      <c r="AS144" s="427"/>
      <c r="AT144" s="428"/>
      <c r="AU144" s="426">
        <v>0</v>
      </c>
      <c r="AV144" s="427"/>
      <c r="AW144" s="427"/>
      <c r="AX144" s="428"/>
      <c r="AY144" s="426">
        <v>0</v>
      </c>
      <c r="AZ144" s="427"/>
      <c r="BA144" s="427"/>
      <c r="BB144" s="428"/>
      <c r="BC144" s="426">
        <v>393</v>
      </c>
      <c r="BD144" s="427"/>
      <c r="BE144" s="427"/>
      <c r="BF144" s="428"/>
      <c r="BG144" s="151">
        <f t="shared" si="88"/>
        <v>0.37428571428571428</v>
      </c>
      <c r="BH144" s="152"/>
    </row>
    <row r="145" spans="1:60" ht="20.100000000000001" customHeight="1">
      <c r="A145" s="307" t="s">
        <v>595</v>
      </c>
      <c r="B145" s="308"/>
      <c r="C145" s="173" t="s">
        <v>67</v>
      </c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5"/>
      <c r="AC145" s="156" t="s">
        <v>86</v>
      </c>
      <c r="AD145" s="157"/>
      <c r="AE145" s="426">
        <v>1000</v>
      </c>
      <c r="AF145" s="427"/>
      <c r="AG145" s="427"/>
      <c r="AH145" s="428"/>
      <c r="AI145" s="426">
        <v>1000</v>
      </c>
      <c r="AJ145" s="427"/>
      <c r="AK145" s="427"/>
      <c r="AL145" s="428"/>
      <c r="AM145" s="426">
        <v>0</v>
      </c>
      <c r="AN145" s="427"/>
      <c r="AO145" s="427"/>
      <c r="AP145" s="428"/>
      <c r="AQ145" s="426">
        <v>496</v>
      </c>
      <c r="AR145" s="427"/>
      <c r="AS145" s="427"/>
      <c r="AT145" s="428"/>
      <c r="AU145" s="426">
        <v>0</v>
      </c>
      <c r="AV145" s="427"/>
      <c r="AW145" s="427"/>
      <c r="AX145" s="428"/>
      <c r="AY145" s="426">
        <v>0</v>
      </c>
      <c r="AZ145" s="427"/>
      <c r="BA145" s="427"/>
      <c r="BB145" s="428"/>
      <c r="BC145" s="426">
        <v>496</v>
      </c>
      <c r="BD145" s="427"/>
      <c r="BE145" s="427"/>
      <c r="BF145" s="428"/>
      <c r="BG145" s="151">
        <f t="shared" si="88"/>
        <v>0.496</v>
      </c>
      <c r="BH145" s="152"/>
    </row>
    <row r="146" spans="1:60" ht="20.100000000000001" customHeight="1">
      <c r="A146" s="415" t="s">
        <v>596</v>
      </c>
      <c r="B146" s="416"/>
      <c r="C146" s="113" t="s">
        <v>476</v>
      </c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5"/>
      <c r="AC146" s="179" t="s">
        <v>93</v>
      </c>
      <c r="AD146" s="180"/>
      <c r="AE146" s="118">
        <f>SUM(AE144:AH145)</f>
        <v>2050</v>
      </c>
      <c r="AF146" s="119"/>
      <c r="AG146" s="119"/>
      <c r="AH146" s="120"/>
      <c r="AI146" s="118">
        <f t="shared" ref="AI146" si="95">SUM(AI144:AL145)</f>
        <v>2050</v>
      </c>
      <c r="AJ146" s="119"/>
      <c r="AK146" s="119"/>
      <c r="AL146" s="120"/>
      <c r="AM146" s="118">
        <f t="shared" ref="AM146" si="96">SUM(AM144:AP145)</f>
        <v>0</v>
      </c>
      <c r="AN146" s="119"/>
      <c r="AO146" s="119"/>
      <c r="AP146" s="120"/>
      <c r="AQ146" s="118">
        <f t="shared" ref="AQ146" si="97">SUM(AQ144:AT145)</f>
        <v>933</v>
      </c>
      <c r="AR146" s="119"/>
      <c r="AS146" s="119"/>
      <c r="AT146" s="120"/>
      <c r="AU146" s="118">
        <f t="shared" ref="AU146" si="98">SUM(AU144:AX145)</f>
        <v>0</v>
      </c>
      <c r="AV146" s="119"/>
      <c r="AW146" s="119"/>
      <c r="AX146" s="120"/>
      <c r="AY146" s="118">
        <f t="shared" ref="AY146" si="99">SUM(AY144:BB145)</f>
        <v>0</v>
      </c>
      <c r="AZ146" s="119"/>
      <c r="BA146" s="119"/>
      <c r="BB146" s="120"/>
      <c r="BC146" s="118">
        <f t="shared" ref="BC146" si="100">SUM(BC144:BF145)</f>
        <v>889</v>
      </c>
      <c r="BD146" s="119"/>
      <c r="BE146" s="119"/>
      <c r="BF146" s="120"/>
      <c r="BG146" s="121">
        <f t="shared" si="88"/>
        <v>0.43365853658536585</v>
      </c>
      <c r="BH146" s="122"/>
    </row>
    <row r="147" spans="1:60" ht="20.100000000000001" customHeight="1">
      <c r="A147" s="307" t="s">
        <v>597</v>
      </c>
      <c r="B147" s="308"/>
      <c r="C147" s="173" t="s">
        <v>68</v>
      </c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5"/>
      <c r="AC147" s="156" t="s">
        <v>87</v>
      </c>
      <c r="AD147" s="157"/>
      <c r="AE147" s="426">
        <f>SUM(AE148:AH150)</f>
        <v>13665</v>
      </c>
      <c r="AF147" s="427"/>
      <c r="AG147" s="427"/>
      <c r="AH147" s="428"/>
      <c r="AI147" s="426">
        <v>13665</v>
      </c>
      <c r="AJ147" s="427"/>
      <c r="AK147" s="427"/>
      <c r="AL147" s="428"/>
      <c r="AM147" s="426">
        <v>0</v>
      </c>
      <c r="AN147" s="427"/>
      <c r="AO147" s="427"/>
      <c r="AP147" s="428"/>
      <c r="AQ147" s="426">
        <v>7629</v>
      </c>
      <c r="AR147" s="427"/>
      <c r="AS147" s="427"/>
      <c r="AT147" s="428"/>
      <c r="AU147" s="426">
        <v>0</v>
      </c>
      <c r="AV147" s="427"/>
      <c r="AW147" s="427"/>
      <c r="AX147" s="428"/>
      <c r="AY147" s="426">
        <v>0</v>
      </c>
      <c r="AZ147" s="427"/>
      <c r="BA147" s="427"/>
      <c r="BB147" s="428"/>
      <c r="BC147" s="426">
        <v>6478</v>
      </c>
      <c r="BD147" s="427"/>
      <c r="BE147" s="427"/>
      <c r="BF147" s="428"/>
      <c r="BG147" s="151">
        <f t="shared" si="88"/>
        <v>0.47405781192828395</v>
      </c>
      <c r="BH147" s="152"/>
    </row>
    <row r="148" spans="1:60" s="13" customFormat="1" ht="20.100000000000001" customHeight="1">
      <c r="A148" s="387" t="s">
        <v>527</v>
      </c>
      <c r="B148" s="388"/>
      <c r="C148" s="389" t="s">
        <v>550</v>
      </c>
      <c r="D148" s="390"/>
      <c r="E148" s="390"/>
      <c r="F148" s="390"/>
      <c r="G148" s="390"/>
      <c r="H148" s="390"/>
      <c r="I148" s="390"/>
      <c r="J148" s="390"/>
      <c r="K148" s="390"/>
      <c r="L148" s="390"/>
      <c r="M148" s="390"/>
      <c r="N148" s="390"/>
      <c r="O148" s="390"/>
      <c r="P148" s="390"/>
      <c r="Q148" s="390"/>
      <c r="R148" s="390"/>
      <c r="S148" s="390"/>
      <c r="T148" s="390"/>
      <c r="U148" s="390"/>
      <c r="V148" s="390"/>
      <c r="W148" s="390"/>
      <c r="X148" s="390"/>
      <c r="Y148" s="390"/>
      <c r="Z148" s="390"/>
      <c r="AA148" s="390"/>
      <c r="AB148" s="391"/>
      <c r="AC148" s="392" t="s">
        <v>527</v>
      </c>
      <c r="AD148" s="393"/>
      <c r="AE148" s="381">
        <v>6100</v>
      </c>
      <c r="AF148" s="382"/>
      <c r="AG148" s="382"/>
      <c r="AH148" s="383"/>
      <c r="AI148" s="381">
        <v>6100</v>
      </c>
      <c r="AJ148" s="382"/>
      <c r="AK148" s="382"/>
      <c r="AL148" s="383"/>
      <c r="AM148" s="394" t="s">
        <v>703</v>
      </c>
      <c r="AN148" s="395"/>
      <c r="AO148" s="395"/>
      <c r="AP148" s="396"/>
      <c r="AQ148" s="394" t="s">
        <v>703</v>
      </c>
      <c r="AR148" s="395"/>
      <c r="AS148" s="395"/>
      <c r="AT148" s="396"/>
      <c r="AU148" s="394" t="s">
        <v>703</v>
      </c>
      <c r="AV148" s="395"/>
      <c r="AW148" s="395"/>
      <c r="AX148" s="396"/>
      <c r="AY148" s="394" t="s">
        <v>703</v>
      </c>
      <c r="AZ148" s="395"/>
      <c r="BA148" s="395"/>
      <c r="BB148" s="396"/>
      <c r="BC148" s="394" t="s">
        <v>703</v>
      </c>
      <c r="BD148" s="395"/>
      <c r="BE148" s="395"/>
      <c r="BF148" s="396"/>
      <c r="BG148" s="397" t="s">
        <v>709</v>
      </c>
      <c r="BH148" s="386"/>
    </row>
    <row r="149" spans="1:60" s="13" customFormat="1" ht="20.100000000000001" customHeight="1">
      <c r="A149" s="387" t="s">
        <v>527</v>
      </c>
      <c r="B149" s="388"/>
      <c r="C149" s="389" t="s">
        <v>551</v>
      </c>
      <c r="D149" s="390"/>
      <c r="E149" s="390"/>
      <c r="F149" s="390"/>
      <c r="G149" s="390"/>
      <c r="H149" s="390"/>
      <c r="I149" s="390"/>
      <c r="J149" s="390"/>
      <c r="K149" s="390"/>
      <c r="L149" s="390"/>
      <c r="M149" s="390"/>
      <c r="N149" s="390"/>
      <c r="O149" s="390"/>
      <c r="P149" s="390"/>
      <c r="Q149" s="390"/>
      <c r="R149" s="390"/>
      <c r="S149" s="390"/>
      <c r="T149" s="390"/>
      <c r="U149" s="390"/>
      <c r="V149" s="390"/>
      <c r="W149" s="390"/>
      <c r="X149" s="390"/>
      <c r="Y149" s="390"/>
      <c r="Z149" s="390"/>
      <c r="AA149" s="390"/>
      <c r="AB149" s="391"/>
      <c r="AC149" s="392" t="s">
        <v>527</v>
      </c>
      <c r="AD149" s="393"/>
      <c r="AE149" s="381">
        <v>6985</v>
      </c>
      <c r="AF149" s="382"/>
      <c r="AG149" s="382"/>
      <c r="AH149" s="383"/>
      <c r="AI149" s="381">
        <v>6985</v>
      </c>
      <c r="AJ149" s="382"/>
      <c r="AK149" s="382"/>
      <c r="AL149" s="383"/>
      <c r="AM149" s="394" t="s">
        <v>703</v>
      </c>
      <c r="AN149" s="395"/>
      <c r="AO149" s="395"/>
      <c r="AP149" s="396"/>
      <c r="AQ149" s="394" t="s">
        <v>703</v>
      </c>
      <c r="AR149" s="395"/>
      <c r="AS149" s="395"/>
      <c r="AT149" s="396"/>
      <c r="AU149" s="394" t="s">
        <v>703</v>
      </c>
      <c r="AV149" s="395"/>
      <c r="AW149" s="395"/>
      <c r="AX149" s="396"/>
      <c r="AY149" s="394" t="s">
        <v>703</v>
      </c>
      <c r="AZ149" s="395"/>
      <c r="BA149" s="395"/>
      <c r="BB149" s="396"/>
      <c r="BC149" s="394" t="s">
        <v>703</v>
      </c>
      <c r="BD149" s="395"/>
      <c r="BE149" s="395"/>
      <c r="BF149" s="396"/>
      <c r="BG149" s="397" t="s">
        <v>709</v>
      </c>
      <c r="BH149" s="386"/>
    </row>
    <row r="150" spans="1:60" s="13" customFormat="1" ht="20.100000000000001" customHeight="1">
      <c r="A150" s="387" t="s">
        <v>527</v>
      </c>
      <c r="B150" s="388"/>
      <c r="C150" s="389" t="s">
        <v>552</v>
      </c>
      <c r="D150" s="390"/>
      <c r="E150" s="390"/>
      <c r="F150" s="390"/>
      <c r="G150" s="390"/>
      <c r="H150" s="390"/>
      <c r="I150" s="390"/>
      <c r="J150" s="390"/>
      <c r="K150" s="390"/>
      <c r="L150" s="390"/>
      <c r="M150" s="390"/>
      <c r="N150" s="390"/>
      <c r="O150" s="390"/>
      <c r="P150" s="390"/>
      <c r="Q150" s="390"/>
      <c r="R150" s="390"/>
      <c r="S150" s="390"/>
      <c r="T150" s="390"/>
      <c r="U150" s="390"/>
      <c r="V150" s="390"/>
      <c r="W150" s="390"/>
      <c r="X150" s="390"/>
      <c r="Y150" s="390"/>
      <c r="Z150" s="390"/>
      <c r="AA150" s="390"/>
      <c r="AB150" s="391"/>
      <c r="AC150" s="392" t="s">
        <v>527</v>
      </c>
      <c r="AD150" s="393"/>
      <c r="AE150" s="381">
        <v>580</v>
      </c>
      <c r="AF150" s="382"/>
      <c r="AG150" s="382"/>
      <c r="AH150" s="383"/>
      <c r="AI150" s="381">
        <v>580</v>
      </c>
      <c r="AJ150" s="382"/>
      <c r="AK150" s="382"/>
      <c r="AL150" s="383"/>
      <c r="AM150" s="394" t="s">
        <v>703</v>
      </c>
      <c r="AN150" s="395"/>
      <c r="AO150" s="395"/>
      <c r="AP150" s="396"/>
      <c r="AQ150" s="394" t="s">
        <v>703</v>
      </c>
      <c r="AR150" s="395"/>
      <c r="AS150" s="395"/>
      <c r="AT150" s="396"/>
      <c r="AU150" s="394" t="s">
        <v>703</v>
      </c>
      <c r="AV150" s="395"/>
      <c r="AW150" s="395"/>
      <c r="AX150" s="396"/>
      <c r="AY150" s="394" t="s">
        <v>703</v>
      </c>
      <c r="AZ150" s="395"/>
      <c r="BA150" s="395"/>
      <c r="BB150" s="396"/>
      <c r="BC150" s="394" t="s">
        <v>703</v>
      </c>
      <c r="BD150" s="395"/>
      <c r="BE150" s="395"/>
      <c r="BF150" s="396"/>
      <c r="BG150" s="397" t="s">
        <v>709</v>
      </c>
      <c r="BH150" s="386"/>
    </row>
    <row r="151" spans="1:60" ht="20.100000000000001" customHeight="1">
      <c r="A151" s="307" t="s">
        <v>598</v>
      </c>
      <c r="B151" s="308"/>
      <c r="C151" s="173" t="s">
        <v>69</v>
      </c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5"/>
      <c r="AC151" s="156" t="s">
        <v>88</v>
      </c>
      <c r="AD151" s="157"/>
      <c r="AE151" s="426">
        <v>350</v>
      </c>
      <c r="AF151" s="427"/>
      <c r="AG151" s="427"/>
      <c r="AH151" s="428"/>
      <c r="AI151" s="426">
        <v>350</v>
      </c>
      <c r="AJ151" s="427"/>
      <c r="AK151" s="427"/>
      <c r="AL151" s="428"/>
      <c r="AM151" s="426">
        <v>0</v>
      </c>
      <c r="AN151" s="427"/>
      <c r="AO151" s="427"/>
      <c r="AP151" s="428"/>
      <c r="AQ151" s="426">
        <v>36</v>
      </c>
      <c r="AR151" s="427"/>
      <c r="AS151" s="427"/>
      <c r="AT151" s="428"/>
      <c r="AU151" s="426">
        <v>0</v>
      </c>
      <c r="AV151" s="427"/>
      <c r="AW151" s="427"/>
      <c r="AX151" s="428"/>
      <c r="AY151" s="426">
        <v>0</v>
      </c>
      <c r="AZ151" s="427"/>
      <c r="BA151" s="427"/>
      <c r="BB151" s="428"/>
      <c r="BC151" s="426">
        <v>36</v>
      </c>
      <c r="BD151" s="427"/>
      <c r="BE151" s="427"/>
      <c r="BF151" s="428"/>
      <c r="BG151" s="151">
        <f t="shared" si="88"/>
        <v>0.10285714285714286</v>
      </c>
      <c r="BH151" s="152"/>
    </row>
    <row r="152" spans="1:60" ht="20.100000000000001" customHeight="1">
      <c r="A152" s="307" t="s">
        <v>599</v>
      </c>
      <c r="B152" s="308"/>
      <c r="C152" s="173" t="s">
        <v>70</v>
      </c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5"/>
      <c r="AC152" s="156" t="s">
        <v>89</v>
      </c>
      <c r="AD152" s="157"/>
      <c r="AE152" s="426">
        <v>50</v>
      </c>
      <c r="AF152" s="427"/>
      <c r="AG152" s="427"/>
      <c r="AH152" s="428"/>
      <c r="AI152" s="426">
        <v>1050</v>
      </c>
      <c r="AJ152" s="427"/>
      <c r="AK152" s="427"/>
      <c r="AL152" s="428"/>
      <c r="AM152" s="426">
        <v>0</v>
      </c>
      <c r="AN152" s="427"/>
      <c r="AO152" s="427"/>
      <c r="AP152" s="428"/>
      <c r="AQ152" s="426">
        <v>793</v>
      </c>
      <c r="AR152" s="427"/>
      <c r="AS152" s="427"/>
      <c r="AT152" s="428"/>
      <c r="AU152" s="426">
        <v>0</v>
      </c>
      <c r="AV152" s="427"/>
      <c r="AW152" s="427"/>
      <c r="AX152" s="428"/>
      <c r="AY152" s="426">
        <v>0</v>
      </c>
      <c r="AZ152" s="427"/>
      <c r="BA152" s="427"/>
      <c r="BB152" s="428"/>
      <c r="BC152" s="426">
        <v>793</v>
      </c>
      <c r="BD152" s="427"/>
      <c r="BE152" s="427"/>
      <c r="BF152" s="428"/>
      <c r="BG152" s="151">
        <f t="shared" si="88"/>
        <v>0.75523809523809526</v>
      </c>
      <c r="BH152" s="152"/>
    </row>
    <row r="153" spans="1:60" ht="20.100000000000001" customHeight="1">
      <c r="A153" s="307" t="s">
        <v>600</v>
      </c>
      <c r="B153" s="308"/>
      <c r="C153" s="173" t="s">
        <v>71</v>
      </c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5"/>
      <c r="AC153" s="156" t="s">
        <v>90</v>
      </c>
      <c r="AD153" s="157"/>
      <c r="AE153" s="426">
        <v>4500</v>
      </c>
      <c r="AF153" s="427"/>
      <c r="AG153" s="427"/>
      <c r="AH153" s="428"/>
      <c r="AI153" s="426">
        <v>4200</v>
      </c>
      <c r="AJ153" s="427"/>
      <c r="AK153" s="427"/>
      <c r="AL153" s="428"/>
      <c r="AM153" s="426">
        <v>0</v>
      </c>
      <c r="AN153" s="427"/>
      <c r="AO153" s="427"/>
      <c r="AP153" s="428"/>
      <c r="AQ153" s="426">
        <v>2225</v>
      </c>
      <c r="AR153" s="427"/>
      <c r="AS153" s="427"/>
      <c r="AT153" s="428"/>
      <c r="AU153" s="426">
        <v>0</v>
      </c>
      <c r="AV153" s="427"/>
      <c r="AW153" s="427"/>
      <c r="AX153" s="428"/>
      <c r="AY153" s="426">
        <v>0</v>
      </c>
      <c r="AZ153" s="427"/>
      <c r="BA153" s="427"/>
      <c r="BB153" s="428"/>
      <c r="BC153" s="426">
        <v>1945</v>
      </c>
      <c r="BD153" s="427"/>
      <c r="BE153" s="427"/>
      <c r="BF153" s="428"/>
      <c r="BG153" s="151">
        <f t="shared" si="88"/>
        <v>0.46309523809523812</v>
      </c>
      <c r="BH153" s="152"/>
    </row>
    <row r="154" spans="1:60" ht="20.100000000000001" customHeight="1">
      <c r="A154" s="307" t="s">
        <v>601</v>
      </c>
      <c r="B154" s="308"/>
      <c r="C154" s="184" t="s">
        <v>72</v>
      </c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6"/>
      <c r="AC154" s="156" t="s">
        <v>91</v>
      </c>
      <c r="AD154" s="157"/>
      <c r="AE154" s="426"/>
      <c r="AF154" s="427"/>
      <c r="AG154" s="427"/>
      <c r="AH154" s="428"/>
      <c r="AI154" s="426"/>
      <c r="AJ154" s="427"/>
      <c r="AK154" s="427"/>
      <c r="AL154" s="428"/>
      <c r="AM154" s="426"/>
      <c r="AN154" s="427"/>
      <c r="AO154" s="427"/>
      <c r="AP154" s="428"/>
      <c r="AQ154" s="426"/>
      <c r="AR154" s="427"/>
      <c r="AS154" s="427"/>
      <c r="AT154" s="428"/>
      <c r="AU154" s="426"/>
      <c r="AV154" s="427"/>
      <c r="AW154" s="427"/>
      <c r="AX154" s="428"/>
      <c r="AY154" s="426"/>
      <c r="AZ154" s="427"/>
      <c r="BA154" s="427"/>
      <c r="BB154" s="428"/>
      <c r="BC154" s="426"/>
      <c r="BD154" s="427"/>
      <c r="BE154" s="427"/>
      <c r="BF154" s="428"/>
      <c r="BG154" s="151" t="str">
        <f t="shared" si="88"/>
        <v>n.é.</v>
      </c>
      <c r="BH154" s="152"/>
    </row>
    <row r="155" spans="1:60" ht="20.100000000000001" customHeight="1">
      <c r="A155" s="307" t="s">
        <v>602</v>
      </c>
      <c r="B155" s="308"/>
      <c r="C155" s="181" t="s">
        <v>73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3"/>
      <c r="AC155" s="156" t="s">
        <v>94</v>
      </c>
      <c r="AD155" s="157"/>
      <c r="AE155" s="426">
        <v>1235</v>
      </c>
      <c r="AF155" s="427"/>
      <c r="AG155" s="427"/>
      <c r="AH155" s="428"/>
      <c r="AI155" s="426">
        <v>1235</v>
      </c>
      <c r="AJ155" s="427"/>
      <c r="AK155" s="427"/>
      <c r="AL155" s="428"/>
      <c r="AM155" s="426">
        <v>0</v>
      </c>
      <c r="AN155" s="427"/>
      <c r="AO155" s="427"/>
      <c r="AP155" s="428"/>
      <c r="AQ155" s="426">
        <v>1141</v>
      </c>
      <c r="AR155" s="427"/>
      <c r="AS155" s="427"/>
      <c r="AT155" s="428"/>
      <c r="AU155" s="426">
        <v>0</v>
      </c>
      <c r="AV155" s="427"/>
      <c r="AW155" s="427"/>
      <c r="AX155" s="428"/>
      <c r="AY155" s="426">
        <v>0</v>
      </c>
      <c r="AZ155" s="427"/>
      <c r="BA155" s="427"/>
      <c r="BB155" s="428"/>
      <c r="BC155" s="426">
        <v>1141</v>
      </c>
      <c r="BD155" s="427"/>
      <c r="BE155" s="427"/>
      <c r="BF155" s="428"/>
      <c r="BG155" s="151">
        <f t="shared" si="88"/>
        <v>0.9238866396761134</v>
      </c>
      <c r="BH155" s="152"/>
    </row>
    <row r="156" spans="1:60" ht="20.100000000000001" customHeight="1">
      <c r="A156" s="307" t="s">
        <v>603</v>
      </c>
      <c r="B156" s="308"/>
      <c r="C156" s="173" t="s">
        <v>74</v>
      </c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5"/>
      <c r="AC156" s="156" t="s">
        <v>95</v>
      </c>
      <c r="AD156" s="157"/>
      <c r="AE156" s="426">
        <v>2729</v>
      </c>
      <c r="AF156" s="427"/>
      <c r="AG156" s="427"/>
      <c r="AH156" s="428"/>
      <c r="AI156" s="426">
        <v>3029</v>
      </c>
      <c r="AJ156" s="427"/>
      <c r="AK156" s="427"/>
      <c r="AL156" s="428"/>
      <c r="AM156" s="426">
        <v>0</v>
      </c>
      <c r="AN156" s="427"/>
      <c r="AO156" s="427"/>
      <c r="AP156" s="428"/>
      <c r="AQ156" s="426">
        <v>2869</v>
      </c>
      <c r="AR156" s="427"/>
      <c r="AS156" s="427"/>
      <c r="AT156" s="428"/>
      <c r="AU156" s="426">
        <v>0</v>
      </c>
      <c r="AV156" s="427"/>
      <c r="AW156" s="427"/>
      <c r="AX156" s="428"/>
      <c r="AY156" s="426">
        <v>0</v>
      </c>
      <c r="AZ156" s="427"/>
      <c r="BA156" s="427"/>
      <c r="BB156" s="428"/>
      <c r="BC156" s="426">
        <v>2842</v>
      </c>
      <c r="BD156" s="427"/>
      <c r="BE156" s="427"/>
      <c r="BF156" s="428"/>
      <c r="BG156" s="151">
        <f t="shared" si="88"/>
        <v>0.93826345328491256</v>
      </c>
      <c r="BH156" s="152"/>
    </row>
    <row r="157" spans="1:60" ht="20.100000000000001" customHeight="1">
      <c r="A157" s="415" t="s">
        <v>604</v>
      </c>
      <c r="B157" s="416"/>
      <c r="C157" s="113" t="s">
        <v>477</v>
      </c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5"/>
      <c r="AC157" s="179" t="s">
        <v>96</v>
      </c>
      <c r="AD157" s="180"/>
      <c r="AE157" s="118">
        <f>SUM(AE147:AH156)-SUM(AE148:AH150)</f>
        <v>22529</v>
      </c>
      <c r="AF157" s="119"/>
      <c r="AG157" s="119"/>
      <c r="AH157" s="120"/>
      <c r="AI157" s="118">
        <f t="shared" ref="AI157" si="101">SUM(AI147:AL156)-SUM(AI148:AL150)</f>
        <v>23529</v>
      </c>
      <c r="AJ157" s="119"/>
      <c r="AK157" s="119"/>
      <c r="AL157" s="120"/>
      <c r="AM157" s="118">
        <f t="shared" ref="AM157" si="102">SUM(AM147:AP156)-SUM(AM148:AP150)</f>
        <v>0</v>
      </c>
      <c r="AN157" s="119"/>
      <c r="AO157" s="119"/>
      <c r="AP157" s="120"/>
      <c r="AQ157" s="118">
        <f t="shared" ref="AQ157" si="103">SUM(AQ147:AT156)-SUM(AQ148:AT150)</f>
        <v>14693</v>
      </c>
      <c r="AR157" s="119"/>
      <c r="AS157" s="119"/>
      <c r="AT157" s="120"/>
      <c r="AU157" s="118">
        <f t="shared" ref="AU157" si="104">SUM(AU147:AX156)-SUM(AU148:AX150)</f>
        <v>0</v>
      </c>
      <c r="AV157" s="119"/>
      <c r="AW157" s="119"/>
      <c r="AX157" s="120"/>
      <c r="AY157" s="118">
        <f t="shared" ref="AY157" si="105">SUM(AY147:BB156)-SUM(AY148:BB150)</f>
        <v>0</v>
      </c>
      <c r="AZ157" s="119"/>
      <c r="BA157" s="119"/>
      <c r="BB157" s="120"/>
      <c r="BC157" s="118">
        <f t="shared" ref="BC157" si="106">SUM(BC147:BF156)-SUM(BC148:BF150)</f>
        <v>13235</v>
      </c>
      <c r="BD157" s="119"/>
      <c r="BE157" s="119"/>
      <c r="BF157" s="120"/>
      <c r="BG157" s="121">
        <f t="shared" si="88"/>
        <v>0.56249734370351478</v>
      </c>
      <c r="BH157" s="122"/>
    </row>
    <row r="158" spans="1:60" ht="20.100000000000001" customHeight="1">
      <c r="A158" s="307" t="s">
        <v>605</v>
      </c>
      <c r="B158" s="308"/>
      <c r="C158" s="173" t="s">
        <v>75</v>
      </c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5"/>
      <c r="AC158" s="156" t="s">
        <v>97</v>
      </c>
      <c r="AD158" s="157"/>
      <c r="AE158" s="426">
        <v>100</v>
      </c>
      <c r="AF158" s="427"/>
      <c r="AG158" s="427"/>
      <c r="AH158" s="428"/>
      <c r="AI158" s="426">
        <v>100</v>
      </c>
      <c r="AJ158" s="427"/>
      <c r="AK158" s="427"/>
      <c r="AL158" s="428"/>
      <c r="AM158" s="426">
        <v>0</v>
      </c>
      <c r="AN158" s="427"/>
      <c r="AO158" s="427"/>
      <c r="AP158" s="428"/>
      <c r="AQ158" s="426">
        <v>0</v>
      </c>
      <c r="AR158" s="427"/>
      <c r="AS158" s="427"/>
      <c r="AT158" s="428"/>
      <c r="AU158" s="426">
        <v>0</v>
      </c>
      <c r="AV158" s="427"/>
      <c r="AW158" s="427"/>
      <c r="AX158" s="428"/>
      <c r="AY158" s="426">
        <v>0</v>
      </c>
      <c r="AZ158" s="427"/>
      <c r="BA158" s="427"/>
      <c r="BB158" s="428"/>
      <c r="BC158" s="426">
        <v>0</v>
      </c>
      <c r="BD158" s="427"/>
      <c r="BE158" s="427"/>
      <c r="BF158" s="428"/>
      <c r="BG158" s="151">
        <f t="shared" si="88"/>
        <v>0</v>
      </c>
      <c r="BH158" s="152"/>
    </row>
    <row r="159" spans="1:60" ht="20.100000000000001" customHeight="1">
      <c r="A159" s="307" t="s">
        <v>606</v>
      </c>
      <c r="B159" s="308"/>
      <c r="C159" s="173" t="s">
        <v>76</v>
      </c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5"/>
      <c r="AC159" s="156" t="s">
        <v>98</v>
      </c>
      <c r="AD159" s="157"/>
      <c r="AE159" s="426">
        <v>400</v>
      </c>
      <c r="AF159" s="427"/>
      <c r="AG159" s="427"/>
      <c r="AH159" s="428"/>
      <c r="AI159" s="426">
        <v>400</v>
      </c>
      <c r="AJ159" s="427"/>
      <c r="AK159" s="427"/>
      <c r="AL159" s="428"/>
      <c r="AM159" s="426">
        <v>0</v>
      </c>
      <c r="AN159" s="427"/>
      <c r="AO159" s="427"/>
      <c r="AP159" s="428"/>
      <c r="AQ159" s="426">
        <v>0</v>
      </c>
      <c r="AR159" s="427"/>
      <c r="AS159" s="427"/>
      <c r="AT159" s="428"/>
      <c r="AU159" s="426">
        <v>0</v>
      </c>
      <c r="AV159" s="427"/>
      <c r="AW159" s="427"/>
      <c r="AX159" s="428"/>
      <c r="AY159" s="426">
        <v>0</v>
      </c>
      <c r="AZ159" s="427"/>
      <c r="BA159" s="427"/>
      <c r="BB159" s="428"/>
      <c r="BC159" s="426">
        <v>0</v>
      </c>
      <c r="BD159" s="427"/>
      <c r="BE159" s="427"/>
      <c r="BF159" s="428"/>
      <c r="BG159" s="151">
        <f t="shared" si="88"/>
        <v>0</v>
      </c>
      <c r="BH159" s="152"/>
    </row>
    <row r="160" spans="1:60" ht="20.100000000000001" customHeight="1">
      <c r="A160" s="415" t="s">
        <v>607</v>
      </c>
      <c r="B160" s="416"/>
      <c r="C160" s="113" t="s">
        <v>478</v>
      </c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5"/>
      <c r="AC160" s="179" t="s">
        <v>99</v>
      </c>
      <c r="AD160" s="180"/>
      <c r="AE160" s="118">
        <f>SUM(AE158:AH159)</f>
        <v>500</v>
      </c>
      <c r="AF160" s="119"/>
      <c r="AG160" s="119"/>
      <c r="AH160" s="120"/>
      <c r="AI160" s="118">
        <f t="shared" ref="AI160" si="107">SUM(AI158:AL159)</f>
        <v>500</v>
      </c>
      <c r="AJ160" s="119"/>
      <c r="AK160" s="119"/>
      <c r="AL160" s="120"/>
      <c r="AM160" s="118">
        <f t="shared" ref="AM160" si="108">SUM(AM158:AP159)</f>
        <v>0</v>
      </c>
      <c r="AN160" s="119"/>
      <c r="AO160" s="119"/>
      <c r="AP160" s="120"/>
      <c r="AQ160" s="118">
        <f t="shared" ref="AQ160" si="109">SUM(AQ158:AT159)</f>
        <v>0</v>
      </c>
      <c r="AR160" s="119"/>
      <c r="AS160" s="119"/>
      <c r="AT160" s="120"/>
      <c r="AU160" s="118">
        <f t="shared" ref="AU160" si="110">SUM(AU158:AX159)</f>
        <v>0</v>
      </c>
      <c r="AV160" s="119"/>
      <c r="AW160" s="119"/>
      <c r="AX160" s="120"/>
      <c r="AY160" s="118">
        <f t="shared" ref="AY160" si="111">SUM(AY158:BB159)</f>
        <v>0</v>
      </c>
      <c r="AZ160" s="119"/>
      <c r="BA160" s="119"/>
      <c r="BB160" s="120"/>
      <c r="BC160" s="118">
        <f t="shared" ref="BC160" si="112">SUM(BC158:BF159)</f>
        <v>0</v>
      </c>
      <c r="BD160" s="119"/>
      <c r="BE160" s="119"/>
      <c r="BF160" s="120"/>
      <c r="BG160" s="121">
        <f t="shared" si="88"/>
        <v>0</v>
      </c>
      <c r="BH160" s="122"/>
    </row>
    <row r="161" spans="1:60" ht="20.100000000000001" customHeight="1">
      <c r="A161" s="429">
        <v>124</v>
      </c>
      <c r="B161" s="308"/>
      <c r="C161" s="173" t="s">
        <v>77</v>
      </c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5"/>
      <c r="AC161" s="156" t="s">
        <v>100</v>
      </c>
      <c r="AD161" s="157"/>
      <c r="AE161" s="426">
        <v>13558</v>
      </c>
      <c r="AF161" s="427"/>
      <c r="AG161" s="427"/>
      <c r="AH161" s="428"/>
      <c r="AI161" s="426">
        <v>13558</v>
      </c>
      <c r="AJ161" s="427"/>
      <c r="AK161" s="427"/>
      <c r="AL161" s="428"/>
      <c r="AM161" s="426">
        <v>0</v>
      </c>
      <c r="AN161" s="427"/>
      <c r="AO161" s="427"/>
      <c r="AP161" s="428"/>
      <c r="AQ161" s="426">
        <v>6618</v>
      </c>
      <c r="AR161" s="427"/>
      <c r="AS161" s="427"/>
      <c r="AT161" s="428"/>
      <c r="AU161" s="426">
        <v>0</v>
      </c>
      <c r="AV161" s="427"/>
      <c r="AW161" s="427"/>
      <c r="AX161" s="428"/>
      <c r="AY161" s="426">
        <v>37</v>
      </c>
      <c r="AZ161" s="427"/>
      <c r="BA161" s="427"/>
      <c r="BB161" s="428"/>
      <c r="BC161" s="426">
        <v>6246</v>
      </c>
      <c r="BD161" s="427"/>
      <c r="BE161" s="427"/>
      <c r="BF161" s="428"/>
      <c r="BG161" s="151">
        <f t="shared" si="88"/>
        <v>0.46068741702315974</v>
      </c>
      <c r="BH161" s="152"/>
    </row>
    <row r="162" spans="1:60" ht="20.100000000000001" customHeight="1">
      <c r="A162" s="429">
        <v>125</v>
      </c>
      <c r="B162" s="308"/>
      <c r="C162" s="173" t="s">
        <v>78</v>
      </c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5"/>
      <c r="AC162" s="156" t="s">
        <v>101</v>
      </c>
      <c r="AD162" s="157"/>
      <c r="AE162" s="426">
        <v>2700</v>
      </c>
      <c r="AF162" s="427"/>
      <c r="AG162" s="427"/>
      <c r="AH162" s="428"/>
      <c r="AI162" s="426">
        <v>2700</v>
      </c>
      <c r="AJ162" s="427"/>
      <c r="AK162" s="427"/>
      <c r="AL162" s="428"/>
      <c r="AM162" s="426">
        <v>0</v>
      </c>
      <c r="AN162" s="427"/>
      <c r="AO162" s="427"/>
      <c r="AP162" s="428"/>
      <c r="AQ162" s="426">
        <v>1316</v>
      </c>
      <c r="AR162" s="427"/>
      <c r="AS162" s="427"/>
      <c r="AT162" s="428"/>
      <c r="AU162" s="426">
        <v>0</v>
      </c>
      <c r="AV162" s="427"/>
      <c r="AW162" s="427"/>
      <c r="AX162" s="428"/>
      <c r="AY162" s="426">
        <v>0</v>
      </c>
      <c r="AZ162" s="427"/>
      <c r="BA162" s="427"/>
      <c r="BB162" s="428"/>
      <c r="BC162" s="426">
        <v>1316</v>
      </c>
      <c r="BD162" s="427"/>
      <c r="BE162" s="427"/>
      <c r="BF162" s="428"/>
      <c r="BG162" s="151">
        <f t="shared" si="88"/>
        <v>0.4874074074074074</v>
      </c>
      <c r="BH162" s="152"/>
    </row>
    <row r="163" spans="1:60" ht="20.100000000000001" customHeight="1">
      <c r="A163" s="429">
        <v>126</v>
      </c>
      <c r="B163" s="308"/>
      <c r="C163" s="173" t="s">
        <v>79</v>
      </c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5"/>
      <c r="AC163" s="156" t="s">
        <v>102</v>
      </c>
      <c r="AD163" s="157"/>
      <c r="AE163" s="426"/>
      <c r="AF163" s="427"/>
      <c r="AG163" s="427"/>
      <c r="AH163" s="428"/>
      <c r="AI163" s="426"/>
      <c r="AJ163" s="427"/>
      <c r="AK163" s="427"/>
      <c r="AL163" s="428"/>
      <c r="AM163" s="426"/>
      <c r="AN163" s="427"/>
      <c r="AO163" s="427"/>
      <c r="AP163" s="428"/>
      <c r="AQ163" s="426"/>
      <c r="AR163" s="427"/>
      <c r="AS163" s="427"/>
      <c r="AT163" s="428"/>
      <c r="AU163" s="426"/>
      <c r="AV163" s="427"/>
      <c r="AW163" s="427"/>
      <c r="AX163" s="428"/>
      <c r="AY163" s="426"/>
      <c r="AZ163" s="427"/>
      <c r="BA163" s="427"/>
      <c r="BB163" s="428"/>
      <c r="BC163" s="426"/>
      <c r="BD163" s="427"/>
      <c r="BE163" s="427"/>
      <c r="BF163" s="428"/>
      <c r="BG163" s="151" t="str">
        <f t="shared" si="88"/>
        <v>n.é.</v>
      </c>
      <c r="BH163" s="152"/>
    </row>
    <row r="164" spans="1:60" ht="20.100000000000001" customHeight="1">
      <c r="A164" s="429">
        <v>127</v>
      </c>
      <c r="B164" s="308"/>
      <c r="C164" s="173" t="s">
        <v>80</v>
      </c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5"/>
      <c r="AC164" s="156" t="s">
        <v>103</v>
      </c>
      <c r="AD164" s="157"/>
      <c r="AE164" s="426"/>
      <c r="AF164" s="427"/>
      <c r="AG164" s="427"/>
      <c r="AH164" s="428"/>
      <c r="AI164" s="426"/>
      <c r="AJ164" s="427"/>
      <c r="AK164" s="427"/>
      <c r="AL164" s="428"/>
      <c r="AM164" s="426"/>
      <c r="AN164" s="427"/>
      <c r="AO164" s="427"/>
      <c r="AP164" s="428"/>
      <c r="AQ164" s="426"/>
      <c r="AR164" s="427"/>
      <c r="AS164" s="427"/>
      <c r="AT164" s="428"/>
      <c r="AU164" s="426"/>
      <c r="AV164" s="427"/>
      <c r="AW164" s="427"/>
      <c r="AX164" s="428"/>
      <c r="AY164" s="426"/>
      <c r="AZ164" s="427"/>
      <c r="BA164" s="427"/>
      <c r="BB164" s="428"/>
      <c r="BC164" s="426"/>
      <c r="BD164" s="427"/>
      <c r="BE164" s="427"/>
      <c r="BF164" s="428"/>
      <c r="BG164" s="151" t="str">
        <f t="shared" si="88"/>
        <v>n.é.</v>
      </c>
      <c r="BH164" s="152"/>
    </row>
    <row r="165" spans="1:60" ht="20.100000000000001" customHeight="1">
      <c r="A165" s="429">
        <v>128</v>
      </c>
      <c r="B165" s="308"/>
      <c r="C165" s="173" t="s">
        <v>81</v>
      </c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5"/>
      <c r="AC165" s="156" t="s">
        <v>104</v>
      </c>
      <c r="AD165" s="157"/>
      <c r="AE165" s="426">
        <v>100</v>
      </c>
      <c r="AF165" s="427"/>
      <c r="AG165" s="427"/>
      <c r="AH165" s="428"/>
      <c r="AI165" s="426">
        <v>1100</v>
      </c>
      <c r="AJ165" s="427"/>
      <c r="AK165" s="427"/>
      <c r="AL165" s="428"/>
      <c r="AM165" s="426">
        <v>0</v>
      </c>
      <c r="AN165" s="427"/>
      <c r="AO165" s="427"/>
      <c r="AP165" s="428"/>
      <c r="AQ165" s="426">
        <v>924</v>
      </c>
      <c r="AR165" s="427"/>
      <c r="AS165" s="427"/>
      <c r="AT165" s="428"/>
      <c r="AU165" s="426">
        <v>0</v>
      </c>
      <c r="AV165" s="427"/>
      <c r="AW165" s="427"/>
      <c r="AX165" s="428"/>
      <c r="AY165" s="426">
        <v>0</v>
      </c>
      <c r="AZ165" s="427"/>
      <c r="BA165" s="427"/>
      <c r="BB165" s="428"/>
      <c r="BC165" s="426">
        <v>912</v>
      </c>
      <c r="BD165" s="427"/>
      <c r="BE165" s="427"/>
      <c r="BF165" s="428"/>
      <c r="BG165" s="151">
        <f t="shared" si="88"/>
        <v>0.8290909090909091</v>
      </c>
      <c r="BH165" s="152"/>
    </row>
    <row r="166" spans="1:60" ht="20.100000000000001" customHeight="1">
      <c r="A166" s="430">
        <v>129</v>
      </c>
      <c r="B166" s="416"/>
      <c r="C166" s="113" t="s">
        <v>479</v>
      </c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5"/>
      <c r="AC166" s="179" t="s">
        <v>105</v>
      </c>
      <c r="AD166" s="180"/>
      <c r="AE166" s="118">
        <f>SUM(AE161:AH165)</f>
        <v>16358</v>
      </c>
      <c r="AF166" s="119"/>
      <c r="AG166" s="119"/>
      <c r="AH166" s="120"/>
      <c r="AI166" s="118">
        <f t="shared" ref="AI166" si="113">SUM(AI161:AL165)</f>
        <v>17358</v>
      </c>
      <c r="AJ166" s="119"/>
      <c r="AK166" s="119"/>
      <c r="AL166" s="120"/>
      <c r="AM166" s="118">
        <f t="shared" ref="AM166" si="114">SUM(AM161:AP165)</f>
        <v>0</v>
      </c>
      <c r="AN166" s="119"/>
      <c r="AO166" s="119"/>
      <c r="AP166" s="120"/>
      <c r="AQ166" s="118">
        <f t="shared" ref="AQ166" si="115">SUM(AQ161:AT165)</f>
        <v>8858</v>
      </c>
      <c r="AR166" s="119"/>
      <c r="AS166" s="119"/>
      <c r="AT166" s="120"/>
      <c r="AU166" s="118">
        <f t="shared" ref="AU166" si="116">SUM(AU161:AX165)</f>
        <v>0</v>
      </c>
      <c r="AV166" s="119"/>
      <c r="AW166" s="119"/>
      <c r="AX166" s="120"/>
      <c r="AY166" s="118">
        <f t="shared" ref="AY166" si="117">SUM(AY161:BB165)</f>
        <v>37</v>
      </c>
      <c r="AZ166" s="119"/>
      <c r="BA166" s="119"/>
      <c r="BB166" s="120"/>
      <c r="BC166" s="118">
        <f t="shared" ref="BC166" si="118">SUM(BC161:BF165)</f>
        <v>8474</v>
      </c>
      <c r="BD166" s="119"/>
      <c r="BE166" s="119"/>
      <c r="BF166" s="120"/>
      <c r="BG166" s="121">
        <f t="shared" si="88"/>
        <v>0.48818988362714599</v>
      </c>
      <c r="BH166" s="122"/>
    </row>
    <row r="167" spans="1:60" ht="20.100000000000001" customHeight="1">
      <c r="A167" s="430">
        <v>130</v>
      </c>
      <c r="B167" s="416"/>
      <c r="C167" s="113" t="s">
        <v>464</v>
      </c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5"/>
      <c r="AC167" s="179" t="s">
        <v>57</v>
      </c>
      <c r="AD167" s="180"/>
      <c r="AE167" s="118">
        <f>AE143+AE146+AE157+AE160+AE166</f>
        <v>68907</v>
      </c>
      <c r="AF167" s="119"/>
      <c r="AG167" s="119"/>
      <c r="AH167" s="120"/>
      <c r="AI167" s="118">
        <f t="shared" ref="AI167" si="119">AI143+AI146+AI157+AI160+AI166</f>
        <v>70907</v>
      </c>
      <c r="AJ167" s="119"/>
      <c r="AK167" s="119"/>
      <c r="AL167" s="120"/>
      <c r="AM167" s="118">
        <f t="shared" ref="AM167" si="120">AM143+AM146+AM157+AM160+AM166</f>
        <v>0</v>
      </c>
      <c r="AN167" s="119"/>
      <c r="AO167" s="119"/>
      <c r="AP167" s="120"/>
      <c r="AQ167" s="118">
        <f t="shared" ref="AQ167" si="121">AQ143+AQ146+AQ157+AQ160+AQ166</f>
        <v>39999</v>
      </c>
      <c r="AR167" s="119"/>
      <c r="AS167" s="119"/>
      <c r="AT167" s="120"/>
      <c r="AU167" s="118">
        <f t="shared" ref="AU167" si="122">AU143+AU146+AU157+AU160+AU166</f>
        <v>0</v>
      </c>
      <c r="AV167" s="119"/>
      <c r="AW167" s="119"/>
      <c r="AX167" s="120"/>
      <c r="AY167" s="118">
        <f t="shared" ref="AY167" si="123">AY143+AY146+AY157+AY160+AY166</f>
        <v>173</v>
      </c>
      <c r="AZ167" s="119"/>
      <c r="BA167" s="119"/>
      <c r="BB167" s="120"/>
      <c r="BC167" s="118">
        <f t="shared" ref="BC167" si="124">BC143+BC146+BC157+BC160+BC166</f>
        <v>37825</v>
      </c>
      <c r="BD167" s="119"/>
      <c r="BE167" s="119"/>
      <c r="BF167" s="120"/>
      <c r="BG167" s="121">
        <f t="shared" si="88"/>
        <v>0.53344521697434666</v>
      </c>
      <c r="BH167" s="122"/>
    </row>
    <row r="168" spans="1:60" ht="20.100000000000001" customHeight="1">
      <c r="A168" s="429">
        <v>131</v>
      </c>
      <c r="B168" s="308"/>
      <c r="C168" s="123" t="s">
        <v>108</v>
      </c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5"/>
      <c r="AC168" s="156" t="s">
        <v>116</v>
      </c>
      <c r="AD168" s="157"/>
      <c r="AE168" s="426"/>
      <c r="AF168" s="427"/>
      <c r="AG168" s="427"/>
      <c r="AH168" s="428"/>
      <c r="AI168" s="426"/>
      <c r="AJ168" s="427"/>
      <c r="AK168" s="427"/>
      <c r="AL168" s="428"/>
      <c r="AM168" s="426"/>
      <c r="AN168" s="427"/>
      <c r="AO168" s="427"/>
      <c r="AP168" s="428"/>
      <c r="AQ168" s="426"/>
      <c r="AR168" s="427"/>
      <c r="AS168" s="427"/>
      <c r="AT168" s="428"/>
      <c r="AU168" s="426"/>
      <c r="AV168" s="427"/>
      <c r="AW168" s="427"/>
      <c r="AX168" s="428"/>
      <c r="AY168" s="426"/>
      <c r="AZ168" s="427"/>
      <c r="BA168" s="427"/>
      <c r="BB168" s="428"/>
      <c r="BC168" s="426"/>
      <c r="BD168" s="427"/>
      <c r="BE168" s="427"/>
      <c r="BF168" s="428"/>
      <c r="BG168" s="151" t="str">
        <f t="shared" si="88"/>
        <v>n.é.</v>
      </c>
      <c r="BH168" s="152"/>
    </row>
    <row r="169" spans="1:60" ht="20.100000000000001" customHeight="1">
      <c r="A169" s="429">
        <v>132</v>
      </c>
      <c r="B169" s="308"/>
      <c r="C169" s="123" t="s">
        <v>109</v>
      </c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5"/>
      <c r="AC169" s="156" t="s">
        <v>117</v>
      </c>
      <c r="AD169" s="157"/>
      <c r="AE169" s="426">
        <v>0</v>
      </c>
      <c r="AF169" s="427"/>
      <c r="AG169" s="427"/>
      <c r="AH169" s="428"/>
      <c r="AI169" s="426">
        <v>110</v>
      </c>
      <c r="AJ169" s="427"/>
      <c r="AK169" s="427"/>
      <c r="AL169" s="428"/>
      <c r="AM169" s="426">
        <v>0</v>
      </c>
      <c r="AN169" s="427"/>
      <c r="AO169" s="427"/>
      <c r="AP169" s="428"/>
      <c r="AQ169" s="426">
        <v>110</v>
      </c>
      <c r="AR169" s="427"/>
      <c r="AS169" s="427"/>
      <c r="AT169" s="428"/>
      <c r="AU169" s="426">
        <v>0</v>
      </c>
      <c r="AV169" s="427"/>
      <c r="AW169" s="427"/>
      <c r="AX169" s="428"/>
      <c r="AY169" s="426">
        <v>0</v>
      </c>
      <c r="AZ169" s="427"/>
      <c r="BA169" s="427"/>
      <c r="BB169" s="428"/>
      <c r="BC169" s="426">
        <v>110</v>
      </c>
      <c r="BD169" s="427"/>
      <c r="BE169" s="427"/>
      <c r="BF169" s="428"/>
      <c r="BG169" s="151">
        <f t="shared" si="88"/>
        <v>1</v>
      </c>
      <c r="BH169" s="152"/>
    </row>
    <row r="170" spans="1:60" s="13" customFormat="1" ht="20.100000000000001" customHeight="1">
      <c r="A170" s="387" t="s">
        <v>527</v>
      </c>
      <c r="B170" s="388"/>
      <c r="C170" s="389" t="s">
        <v>561</v>
      </c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1"/>
      <c r="AC170" s="392" t="s">
        <v>527</v>
      </c>
      <c r="AD170" s="393"/>
      <c r="AE170" s="381"/>
      <c r="AF170" s="382"/>
      <c r="AG170" s="382"/>
      <c r="AH170" s="383"/>
      <c r="AI170" s="381"/>
      <c r="AJ170" s="382"/>
      <c r="AK170" s="382"/>
      <c r="AL170" s="383"/>
      <c r="AM170" s="384"/>
      <c r="AN170" s="384"/>
      <c r="AO170" s="384"/>
      <c r="AP170" s="384"/>
      <c r="AQ170" s="384"/>
      <c r="AR170" s="384"/>
      <c r="AS170" s="384"/>
      <c r="AT170" s="384"/>
      <c r="AU170" s="384"/>
      <c r="AV170" s="384"/>
      <c r="AW170" s="384"/>
      <c r="AX170" s="384"/>
      <c r="AY170" s="384"/>
      <c r="AZ170" s="384"/>
      <c r="BA170" s="384"/>
      <c r="BB170" s="384"/>
      <c r="BC170" s="384"/>
      <c r="BD170" s="384"/>
      <c r="BE170" s="384"/>
      <c r="BF170" s="384"/>
      <c r="BG170" s="385" t="str">
        <f t="shared" si="88"/>
        <v>n.é.</v>
      </c>
      <c r="BH170" s="386"/>
    </row>
    <row r="171" spans="1:60" s="13" customFormat="1" ht="20.100000000000001" customHeight="1">
      <c r="A171" s="387" t="s">
        <v>527</v>
      </c>
      <c r="B171" s="388"/>
      <c r="C171" s="389" t="s">
        <v>562</v>
      </c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1"/>
      <c r="AC171" s="392" t="s">
        <v>527</v>
      </c>
      <c r="AD171" s="393"/>
      <c r="AE171" s="381">
        <v>0</v>
      </c>
      <c r="AF171" s="382"/>
      <c r="AG171" s="382"/>
      <c r="AH171" s="383"/>
      <c r="AI171" s="381">
        <v>110</v>
      </c>
      <c r="AJ171" s="382"/>
      <c r="AK171" s="382"/>
      <c r="AL171" s="383"/>
      <c r="AM171" s="384">
        <v>0</v>
      </c>
      <c r="AN171" s="384"/>
      <c r="AO171" s="384"/>
      <c r="AP171" s="384"/>
      <c r="AQ171" s="384">
        <v>110</v>
      </c>
      <c r="AR171" s="384"/>
      <c r="AS171" s="384"/>
      <c r="AT171" s="384"/>
      <c r="AU171" s="384">
        <v>0</v>
      </c>
      <c r="AV171" s="384"/>
      <c r="AW171" s="384"/>
      <c r="AX171" s="384"/>
      <c r="AY171" s="384">
        <v>0</v>
      </c>
      <c r="AZ171" s="384"/>
      <c r="BA171" s="384"/>
      <c r="BB171" s="384"/>
      <c r="BC171" s="384">
        <v>110</v>
      </c>
      <c r="BD171" s="384"/>
      <c r="BE171" s="384"/>
      <c r="BF171" s="384"/>
      <c r="BG171" s="385">
        <f t="shared" si="88"/>
        <v>1</v>
      </c>
      <c r="BH171" s="386"/>
    </row>
    <row r="172" spans="1:60" ht="20.100000000000001" customHeight="1">
      <c r="A172" s="429">
        <v>133</v>
      </c>
      <c r="B172" s="308"/>
      <c r="C172" s="187" t="s">
        <v>110</v>
      </c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9"/>
      <c r="AC172" s="156" t="s">
        <v>118</v>
      </c>
      <c r="AD172" s="157"/>
      <c r="AE172" s="426"/>
      <c r="AF172" s="427"/>
      <c r="AG172" s="427"/>
      <c r="AH172" s="428"/>
      <c r="AI172" s="426"/>
      <c r="AJ172" s="427"/>
      <c r="AK172" s="427"/>
      <c r="AL172" s="428"/>
      <c r="AM172" s="426"/>
      <c r="AN172" s="427"/>
      <c r="AO172" s="427"/>
      <c r="AP172" s="428"/>
      <c r="AQ172" s="426"/>
      <c r="AR172" s="427"/>
      <c r="AS172" s="427"/>
      <c r="AT172" s="428"/>
      <c r="AU172" s="426"/>
      <c r="AV172" s="427"/>
      <c r="AW172" s="427"/>
      <c r="AX172" s="428"/>
      <c r="AY172" s="426"/>
      <c r="AZ172" s="427"/>
      <c r="BA172" s="427"/>
      <c r="BB172" s="428"/>
      <c r="BC172" s="426"/>
      <c r="BD172" s="427"/>
      <c r="BE172" s="427"/>
      <c r="BF172" s="428"/>
      <c r="BG172" s="151" t="str">
        <f t="shared" si="88"/>
        <v>n.é.</v>
      </c>
      <c r="BH172" s="152"/>
    </row>
    <row r="173" spans="1:60" ht="20.100000000000001" customHeight="1">
      <c r="A173" s="429">
        <v>134</v>
      </c>
      <c r="B173" s="308"/>
      <c r="C173" s="187" t="s">
        <v>111</v>
      </c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9"/>
      <c r="AC173" s="156" t="s">
        <v>119</v>
      </c>
      <c r="AD173" s="157"/>
      <c r="AE173" s="426">
        <f>AE174</f>
        <v>3000</v>
      </c>
      <c r="AF173" s="427"/>
      <c r="AG173" s="427"/>
      <c r="AH173" s="428"/>
      <c r="AI173" s="426">
        <v>3000</v>
      </c>
      <c r="AJ173" s="427"/>
      <c r="AK173" s="427"/>
      <c r="AL173" s="428"/>
      <c r="AM173" s="426">
        <v>0</v>
      </c>
      <c r="AN173" s="427"/>
      <c r="AO173" s="427"/>
      <c r="AP173" s="428"/>
      <c r="AQ173" s="426">
        <v>53</v>
      </c>
      <c r="AR173" s="427"/>
      <c r="AS173" s="427"/>
      <c r="AT173" s="428"/>
      <c r="AU173" s="426">
        <v>0</v>
      </c>
      <c r="AV173" s="427"/>
      <c r="AW173" s="427"/>
      <c r="AX173" s="428"/>
      <c r="AY173" s="426">
        <v>0</v>
      </c>
      <c r="AZ173" s="427"/>
      <c r="BA173" s="427"/>
      <c r="BB173" s="428"/>
      <c r="BC173" s="426">
        <v>53</v>
      </c>
      <c r="BD173" s="427"/>
      <c r="BE173" s="427"/>
      <c r="BF173" s="428"/>
      <c r="BG173" s="151">
        <f t="shared" si="88"/>
        <v>1.7666666666666667E-2</v>
      </c>
      <c r="BH173" s="152"/>
    </row>
    <row r="174" spans="1:60" s="13" customFormat="1" ht="20.100000000000001" customHeight="1">
      <c r="A174" s="387" t="s">
        <v>527</v>
      </c>
      <c r="B174" s="388"/>
      <c r="C174" s="389" t="s">
        <v>563</v>
      </c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  <c r="S174" s="390"/>
      <c r="T174" s="390"/>
      <c r="U174" s="390"/>
      <c r="V174" s="390"/>
      <c r="W174" s="390"/>
      <c r="X174" s="390"/>
      <c r="Y174" s="390"/>
      <c r="Z174" s="390"/>
      <c r="AA174" s="390"/>
      <c r="AB174" s="391"/>
      <c r="AC174" s="392" t="s">
        <v>527</v>
      </c>
      <c r="AD174" s="393"/>
      <c r="AE174" s="381">
        <v>3000</v>
      </c>
      <c r="AF174" s="382"/>
      <c r="AG174" s="382"/>
      <c r="AH174" s="383"/>
      <c r="AI174" s="381">
        <v>3000</v>
      </c>
      <c r="AJ174" s="382"/>
      <c r="AK174" s="382"/>
      <c r="AL174" s="383"/>
      <c r="AM174" s="384">
        <v>0</v>
      </c>
      <c r="AN174" s="384"/>
      <c r="AO174" s="384"/>
      <c r="AP174" s="384"/>
      <c r="AQ174" s="384">
        <v>0</v>
      </c>
      <c r="AR174" s="384"/>
      <c r="AS174" s="384"/>
      <c r="AT174" s="384"/>
      <c r="AU174" s="384">
        <v>0</v>
      </c>
      <c r="AV174" s="384"/>
      <c r="AW174" s="384"/>
      <c r="AX174" s="384"/>
      <c r="AY174" s="384">
        <v>0</v>
      </c>
      <c r="AZ174" s="384"/>
      <c r="BA174" s="384"/>
      <c r="BB174" s="384"/>
      <c r="BC174" s="384">
        <v>0</v>
      </c>
      <c r="BD174" s="384"/>
      <c r="BE174" s="384"/>
      <c r="BF174" s="384"/>
      <c r="BG174" s="385">
        <f t="shared" si="88"/>
        <v>0</v>
      </c>
      <c r="BH174" s="386"/>
    </row>
    <row r="175" spans="1:60" ht="20.100000000000001" customHeight="1">
      <c r="A175" s="429">
        <v>135</v>
      </c>
      <c r="B175" s="308"/>
      <c r="C175" s="187" t="s">
        <v>112</v>
      </c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9"/>
      <c r="AC175" s="156" t="s">
        <v>120</v>
      </c>
      <c r="AD175" s="157"/>
      <c r="AE175" s="426">
        <f>SUM(AE176:AH177)</f>
        <v>20925</v>
      </c>
      <c r="AF175" s="427"/>
      <c r="AG175" s="427"/>
      <c r="AH175" s="428"/>
      <c r="AI175" s="426">
        <v>20315</v>
      </c>
      <c r="AJ175" s="427"/>
      <c r="AK175" s="427"/>
      <c r="AL175" s="428"/>
      <c r="AM175" s="426">
        <v>0</v>
      </c>
      <c r="AN175" s="427"/>
      <c r="AO175" s="427"/>
      <c r="AP175" s="428"/>
      <c r="AQ175" s="426">
        <v>5603</v>
      </c>
      <c r="AR175" s="427"/>
      <c r="AS175" s="427"/>
      <c r="AT175" s="428"/>
      <c r="AU175" s="426">
        <v>0</v>
      </c>
      <c r="AV175" s="427"/>
      <c r="AW175" s="427"/>
      <c r="AX175" s="428"/>
      <c r="AY175" s="426">
        <v>0</v>
      </c>
      <c r="AZ175" s="427"/>
      <c r="BA175" s="427"/>
      <c r="BB175" s="428"/>
      <c r="BC175" s="426">
        <v>5603</v>
      </c>
      <c r="BD175" s="427"/>
      <c r="BE175" s="427"/>
      <c r="BF175" s="428"/>
      <c r="BG175" s="151">
        <f t="shared" si="88"/>
        <v>0.27580605463942898</v>
      </c>
      <c r="BH175" s="152"/>
    </row>
    <row r="176" spans="1:60" s="13" customFormat="1" ht="20.100000000000001" customHeight="1">
      <c r="A176" s="387" t="s">
        <v>527</v>
      </c>
      <c r="B176" s="388"/>
      <c r="C176" s="389" t="s">
        <v>558</v>
      </c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0"/>
      <c r="O176" s="390"/>
      <c r="P176" s="390"/>
      <c r="Q176" s="390"/>
      <c r="R176" s="390"/>
      <c r="S176" s="390"/>
      <c r="T176" s="390"/>
      <c r="U176" s="390"/>
      <c r="V176" s="390"/>
      <c r="W176" s="390"/>
      <c r="X176" s="390"/>
      <c r="Y176" s="390"/>
      <c r="Z176" s="390"/>
      <c r="AA176" s="390"/>
      <c r="AB176" s="391"/>
      <c r="AC176" s="392" t="s">
        <v>527</v>
      </c>
      <c r="AD176" s="393"/>
      <c r="AE176" s="381">
        <v>19415</v>
      </c>
      <c r="AF176" s="382"/>
      <c r="AG176" s="382"/>
      <c r="AH176" s="383"/>
      <c r="AI176" s="381">
        <v>19415</v>
      </c>
      <c r="AJ176" s="382"/>
      <c r="AK176" s="382"/>
      <c r="AL176" s="383"/>
      <c r="AM176" s="384">
        <v>0</v>
      </c>
      <c r="AN176" s="384"/>
      <c r="AO176" s="384"/>
      <c r="AP176" s="384"/>
      <c r="AQ176" s="384">
        <v>5603</v>
      </c>
      <c r="AR176" s="384"/>
      <c r="AS176" s="384"/>
      <c r="AT176" s="384"/>
      <c r="AU176" s="384">
        <v>0</v>
      </c>
      <c r="AV176" s="384"/>
      <c r="AW176" s="384"/>
      <c r="AX176" s="384"/>
      <c r="AY176" s="384">
        <v>0</v>
      </c>
      <c r="AZ176" s="384"/>
      <c r="BA176" s="384"/>
      <c r="BB176" s="384"/>
      <c r="BC176" s="384">
        <v>5603</v>
      </c>
      <c r="BD176" s="384"/>
      <c r="BE176" s="384"/>
      <c r="BF176" s="384"/>
      <c r="BG176" s="385">
        <f t="shared" si="88"/>
        <v>0.28859129539016226</v>
      </c>
      <c r="BH176" s="386"/>
    </row>
    <row r="177" spans="1:60" s="13" customFormat="1" ht="20.100000000000001" customHeight="1">
      <c r="A177" s="387" t="s">
        <v>527</v>
      </c>
      <c r="B177" s="388"/>
      <c r="C177" s="389" t="s">
        <v>559</v>
      </c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0"/>
      <c r="Q177" s="390"/>
      <c r="R177" s="390"/>
      <c r="S177" s="390"/>
      <c r="T177" s="390"/>
      <c r="U177" s="390"/>
      <c r="V177" s="390"/>
      <c r="W177" s="390"/>
      <c r="X177" s="390"/>
      <c r="Y177" s="390"/>
      <c r="Z177" s="390"/>
      <c r="AA177" s="390"/>
      <c r="AB177" s="391"/>
      <c r="AC177" s="392" t="s">
        <v>527</v>
      </c>
      <c r="AD177" s="393"/>
      <c r="AE177" s="381">
        <v>1510</v>
      </c>
      <c r="AF177" s="382"/>
      <c r="AG177" s="382"/>
      <c r="AH177" s="383"/>
      <c r="AI177" s="381">
        <v>1510</v>
      </c>
      <c r="AJ177" s="382"/>
      <c r="AK177" s="382"/>
      <c r="AL177" s="383"/>
      <c r="AM177" s="384">
        <v>0</v>
      </c>
      <c r="AN177" s="384"/>
      <c r="AO177" s="384"/>
      <c r="AP177" s="384"/>
      <c r="AQ177" s="384">
        <v>0</v>
      </c>
      <c r="AR177" s="384"/>
      <c r="AS177" s="384"/>
      <c r="AT177" s="384"/>
      <c r="AU177" s="384">
        <v>0</v>
      </c>
      <c r="AV177" s="384"/>
      <c r="AW177" s="384"/>
      <c r="AX177" s="384"/>
      <c r="AY177" s="384">
        <v>0</v>
      </c>
      <c r="AZ177" s="384"/>
      <c r="BA177" s="384"/>
      <c r="BB177" s="384"/>
      <c r="BC177" s="384">
        <v>0</v>
      </c>
      <c r="BD177" s="384"/>
      <c r="BE177" s="384"/>
      <c r="BF177" s="384"/>
      <c r="BG177" s="385">
        <f t="shared" si="88"/>
        <v>0</v>
      </c>
      <c r="BH177" s="386"/>
    </row>
    <row r="178" spans="1:60" ht="20.100000000000001" customHeight="1">
      <c r="A178" s="429">
        <v>136</v>
      </c>
      <c r="B178" s="308"/>
      <c r="C178" s="123" t="s">
        <v>113</v>
      </c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5"/>
      <c r="AC178" s="156" t="s">
        <v>121</v>
      </c>
      <c r="AD178" s="157"/>
      <c r="AE178" s="426">
        <f>AE179</f>
        <v>5735</v>
      </c>
      <c r="AF178" s="427"/>
      <c r="AG178" s="427"/>
      <c r="AH178" s="428"/>
      <c r="AI178" s="426">
        <v>5735</v>
      </c>
      <c r="AJ178" s="427"/>
      <c r="AK178" s="427"/>
      <c r="AL178" s="428"/>
      <c r="AM178" s="426">
        <v>0</v>
      </c>
      <c r="AN178" s="427"/>
      <c r="AO178" s="427"/>
      <c r="AP178" s="428"/>
      <c r="AQ178" s="426">
        <v>3215</v>
      </c>
      <c r="AR178" s="427"/>
      <c r="AS178" s="427"/>
      <c r="AT178" s="428"/>
      <c r="AU178" s="426">
        <v>0</v>
      </c>
      <c r="AV178" s="427"/>
      <c r="AW178" s="427"/>
      <c r="AX178" s="428"/>
      <c r="AY178" s="426">
        <v>0</v>
      </c>
      <c r="AZ178" s="427"/>
      <c r="BA178" s="427"/>
      <c r="BB178" s="428"/>
      <c r="BC178" s="426">
        <v>3215</v>
      </c>
      <c r="BD178" s="427"/>
      <c r="BE178" s="427"/>
      <c r="BF178" s="428"/>
      <c r="BG178" s="151">
        <f t="shared" si="88"/>
        <v>0.56059285091543154</v>
      </c>
      <c r="BH178" s="152"/>
    </row>
    <row r="179" spans="1:60" s="13" customFormat="1" ht="20.100000000000001" customHeight="1">
      <c r="A179" s="387" t="s">
        <v>527</v>
      </c>
      <c r="B179" s="388"/>
      <c r="C179" s="389" t="s">
        <v>560</v>
      </c>
      <c r="D179" s="390"/>
      <c r="E179" s="390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  <c r="S179" s="390"/>
      <c r="T179" s="390"/>
      <c r="U179" s="390"/>
      <c r="V179" s="390"/>
      <c r="W179" s="390"/>
      <c r="X179" s="390"/>
      <c r="Y179" s="390"/>
      <c r="Z179" s="390"/>
      <c r="AA179" s="390"/>
      <c r="AB179" s="391"/>
      <c r="AC179" s="392" t="s">
        <v>527</v>
      </c>
      <c r="AD179" s="393"/>
      <c r="AE179" s="381">
        <v>5735</v>
      </c>
      <c r="AF179" s="382"/>
      <c r="AG179" s="382"/>
      <c r="AH179" s="383"/>
      <c r="AI179" s="381">
        <v>5735</v>
      </c>
      <c r="AJ179" s="382"/>
      <c r="AK179" s="382"/>
      <c r="AL179" s="383"/>
      <c r="AM179" s="384">
        <v>0</v>
      </c>
      <c r="AN179" s="384"/>
      <c r="AO179" s="384"/>
      <c r="AP179" s="384"/>
      <c r="AQ179" s="384">
        <v>3215</v>
      </c>
      <c r="AR179" s="384"/>
      <c r="AS179" s="384"/>
      <c r="AT179" s="384"/>
      <c r="AU179" s="384">
        <v>0</v>
      </c>
      <c r="AV179" s="384"/>
      <c r="AW179" s="384"/>
      <c r="AX179" s="384"/>
      <c r="AY179" s="384">
        <v>0</v>
      </c>
      <c r="AZ179" s="384"/>
      <c r="BA179" s="384"/>
      <c r="BB179" s="384"/>
      <c r="BC179" s="384">
        <v>3215</v>
      </c>
      <c r="BD179" s="384"/>
      <c r="BE179" s="384"/>
      <c r="BF179" s="384"/>
      <c r="BG179" s="385">
        <f t="shared" si="88"/>
        <v>0.56059285091543154</v>
      </c>
      <c r="BH179" s="386"/>
    </row>
    <row r="180" spans="1:60" ht="20.100000000000001" customHeight="1">
      <c r="A180" s="429">
        <v>137</v>
      </c>
      <c r="B180" s="308"/>
      <c r="C180" s="123" t="s">
        <v>114</v>
      </c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5"/>
      <c r="AC180" s="156" t="s">
        <v>122</v>
      </c>
      <c r="AD180" s="157"/>
      <c r="AE180" s="426"/>
      <c r="AF180" s="427"/>
      <c r="AG180" s="427"/>
      <c r="AH180" s="428"/>
      <c r="AI180" s="426"/>
      <c r="AJ180" s="427"/>
      <c r="AK180" s="427"/>
      <c r="AL180" s="428"/>
      <c r="AM180" s="426"/>
      <c r="AN180" s="427"/>
      <c r="AO180" s="427"/>
      <c r="AP180" s="428"/>
      <c r="AQ180" s="426"/>
      <c r="AR180" s="427"/>
      <c r="AS180" s="427"/>
      <c r="AT180" s="428"/>
      <c r="AU180" s="426"/>
      <c r="AV180" s="427"/>
      <c r="AW180" s="427"/>
      <c r="AX180" s="428"/>
      <c r="AY180" s="426"/>
      <c r="AZ180" s="427"/>
      <c r="BA180" s="427"/>
      <c r="BB180" s="428"/>
      <c r="BC180" s="426"/>
      <c r="BD180" s="427"/>
      <c r="BE180" s="427"/>
      <c r="BF180" s="428"/>
      <c r="BG180" s="151" t="str">
        <f t="shared" si="88"/>
        <v>n.é.</v>
      </c>
      <c r="BH180" s="152"/>
    </row>
    <row r="181" spans="1:60" ht="20.100000000000001" customHeight="1">
      <c r="A181" s="429">
        <v>138</v>
      </c>
      <c r="B181" s="308"/>
      <c r="C181" s="123" t="s">
        <v>115</v>
      </c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5"/>
      <c r="AC181" s="156" t="s">
        <v>123</v>
      </c>
      <c r="AD181" s="157"/>
      <c r="AE181" s="426">
        <f>SUM(AE183:AH185)</f>
        <v>3500</v>
      </c>
      <c r="AF181" s="427"/>
      <c r="AG181" s="427"/>
      <c r="AH181" s="428"/>
      <c r="AI181" s="426">
        <v>4000</v>
      </c>
      <c r="AJ181" s="427"/>
      <c r="AK181" s="427"/>
      <c r="AL181" s="428"/>
      <c r="AM181" s="426">
        <v>0</v>
      </c>
      <c r="AN181" s="427"/>
      <c r="AO181" s="427"/>
      <c r="AP181" s="428"/>
      <c r="AQ181" s="426">
        <v>3938</v>
      </c>
      <c r="AR181" s="427"/>
      <c r="AS181" s="427"/>
      <c r="AT181" s="428"/>
      <c r="AU181" s="426">
        <v>0</v>
      </c>
      <c r="AV181" s="427"/>
      <c r="AW181" s="427"/>
      <c r="AX181" s="428"/>
      <c r="AY181" s="426">
        <v>0</v>
      </c>
      <c r="AZ181" s="427"/>
      <c r="BA181" s="427"/>
      <c r="BB181" s="428"/>
      <c r="BC181" s="426">
        <v>3938</v>
      </c>
      <c r="BD181" s="427"/>
      <c r="BE181" s="427"/>
      <c r="BF181" s="428"/>
      <c r="BG181" s="151">
        <f t="shared" si="88"/>
        <v>0.98450000000000004</v>
      </c>
      <c r="BH181" s="152"/>
    </row>
    <row r="182" spans="1:60" ht="20.100000000000001" customHeight="1">
      <c r="A182" s="387" t="s">
        <v>527</v>
      </c>
      <c r="B182" s="388"/>
      <c r="C182" s="389" t="s">
        <v>559</v>
      </c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  <c r="V182" s="390"/>
      <c r="W182" s="390"/>
      <c r="X182" s="390"/>
      <c r="Y182" s="390"/>
      <c r="Z182" s="390"/>
      <c r="AA182" s="390"/>
      <c r="AB182" s="391"/>
      <c r="AC182" s="392" t="s">
        <v>527</v>
      </c>
      <c r="AD182" s="393"/>
      <c r="AE182" s="381">
        <v>0</v>
      </c>
      <c r="AF182" s="382"/>
      <c r="AG182" s="382"/>
      <c r="AH182" s="383"/>
      <c r="AI182" s="381">
        <v>0</v>
      </c>
      <c r="AJ182" s="382"/>
      <c r="AK182" s="382"/>
      <c r="AL182" s="383"/>
      <c r="AM182" s="384">
        <v>0</v>
      </c>
      <c r="AN182" s="384"/>
      <c r="AO182" s="384"/>
      <c r="AP182" s="384"/>
      <c r="AQ182" s="384">
        <v>1069</v>
      </c>
      <c r="AR182" s="384"/>
      <c r="AS182" s="384"/>
      <c r="AT182" s="384"/>
      <c r="AU182" s="384">
        <v>0</v>
      </c>
      <c r="AV182" s="384"/>
      <c r="AW182" s="384"/>
      <c r="AX182" s="384"/>
      <c r="AY182" s="384">
        <v>0</v>
      </c>
      <c r="AZ182" s="384"/>
      <c r="BA182" s="384"/>
      <c r="BB182" s="384"/>
      <c r="BC182" s="384">
        <v>1069</v>
      </c>
      <c r="BD182" s="384"/>
      <c r="BE182" s="384"/>
      <c r="BF182" s="384"/>
      <c r="BG182" s="385" t="str">
        <f t="shared" ref="BG182" si="125">IF(AI182&gt;0,BC182/AI182,"n.é.")</f>
        <v>n.é.</v>
      </c>
      <c r="BH182" s="386"/>
    </row>
    <row r="183" spans="1:60" s="13" customFormat="1" ht="20.100000000000001" customHeight="1">
      <c r="A183" s="387" t="s">
        <v>527</v>
      </c>
      <c r="B183" s="388"/>
      <c r="C183" s="389" t="s">
        <v>711</v>
      </c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  <c r="V183" s="390"/>
      <c r="W183" s="390"/>
      <c r="X183" s="390"/>
      <c r="Y183" s="390"/>
      <c r="Z183" s="390"/>
      <c r="AA183" s="390"/>
      <c r="AB183" s="391"/>
      <c r="AC183" s="392" t="s">
        <v>527</v>
      </c>
      <c r="AD183" s="393"/>
      <c r="AE183" s="381">
        <v>2800</v>
      </c>
      <c r="AF183" s="382"/>
      <c r="AG183" s="382"/>
      <c r="AH183" s="383"/>
      <c r="AI183" s="381">
        <v>2800</v>
      </c>
      <c r="AJ183" s="382"/>
      <c r="AK183" s="382"/>
      <c r="AL183" s="383"/>
      <c r="AM183" s="384">
        <v>0</v>
      </c>
      <c r="AN183" s="384"/>
      <c r="AO183" s="384"/>
      <c r="AP183" s="384"/>
      <c r="AQ183" s="384">
        <v>1805</v>
      </c>
      <c r="AR183" s="384"/>
      <c r="AS183" s="384"/>
      <c r="AT183" s="384"/>
      <c r="AU183" s="384">
        <v>0</v>
      </c>
      <c r="AV183" s="384"/>
      <c r="AW183" s="384"/>
      <c r="AX183" s="384"/>
      <c r="AY183" s="384">
        <v>0</v>
      </c>
      <c r="AZ183" s="384"/>
      <c r="BA183" s="384"/>
      <c r="BB183" s="384"/>
      <c r="BC183" s="384">
        <v>1805</v>
      </c>
      <c r="BD183" s="384"/>
      <c r="BE183" s="384"/>
      <c r="BF183" s="384"/>
      <c r="BG183" s="385">
        <f t="shared" si="88"/>
        <v>0.64464285714285718</v>
      </c>
      <c r="BH183" s="386"/>
    </row>
    <row r="184" spans="1:60" s="13" customFormat="1" ht="20.100000000000001" customHeight="1">
      <c r="A184" s="387" t="s">
        <v>527</v>
      </c>
      <c r="B184" s="388"/>
      <c r="C184" s="389" t="s">
        <v>564</v>
      </c>
      <c r="D184" s="390"/>
      <c r="E184" s="390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390"/>
      <c r="R184" s="390"/>
      <c r="S184" s="390"/>
      <c r="T184" s="390"/>
      <c r="U184" s="390"/>
      <c r="V184" s="390"/>
      <c r="W184" s="390"/>
      <c r="X184" s="390"/>
      <c r="Y184" s="390"/>
      <c r="Z184" s="390"/>
      <c r="AA184" s="390"/>
      <c r="AB184" s="391"/>
      <c r="AC184" s="392" t="s">
        <v>527</v>
      </c>
      <c r="AD184" s="393"/>
      <c r="AE184" s="381">
        <v>200</v>
      </c>
      <c r="AF184" s="382"/>
      <c r="AG184" s="382"/>
      <c r="AH184" s="383"/>
      <c r="AI184" s="381">
        <v>200</v>
      </c>
      <c r="AJ184" s="382"/>
      <c r="AK184" s="382"/>
      <c r="AL184" s="383"/>
      <c r="AM184" s="384">
        <v>0</v>
      </c>
      <c r="AN184" s="384"/>
      <c r="AO184" s="384"/>
      <c r="AP184" s="384"/>
      <c r="AQ184" s="384">
        <v>0</v>
      </c>
      <c r="AR184" s="384"/>
      <c r="AS184" s="384"/>
      <c r="AT184" s="384"/>
      <c r="AU184" s="384">
        <v>0</v>
      </c>
      <c r="AV184" s="384"/>
      <c r="AW184" s="384"/>
      <c r="AX184" s="384"/>
      <c r="AY184" s="384">
        <v>0</v>
      </c>
      <c r="AZ184" s="384"/>
      <c r="BA184" s="384"/>
      <c r="BB184" s="384"/>
      <c r="BC184" s="384">
        <v>0</v>
      </c>
      <c r="BD184" s="384"/>
      <c r="BE184" s="384"/>
      <c r="BF184" s="384"/>
      <c r="BG184" s="385">
        <f t="shared" si="88"/>
        <v>0</v>
      </c>
      <c r="BH184" s="386"/>
    </row>
    <row r="185" spans="1:60" s="13" customFormat="1" ht="20.100000000000001" customHeight="1">
      <c r="A185" s="387" t="s">
        <v>527</v>
      </c>
      <c r="B185" s="388"/>
      <c r="C185" s="389" t="s">
        <v>565</v>
      </c>
      <c r="D185" s="390"/>
      <c r="E185" s="390"/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  <c r="U185" s="390"/>
      <c r="V185" s="390"/>
      <c r="W185" s="390"/>
      <c r="X185" s="390"/>
      <c r="Y185" s="390"/>
      <c r="Z185" s="390"/>
      <c r="AA185" s="390"/>
      <c r="AB185" s="391"/>
      <c r="AC185" s="392" t="s">
        <v>527</v>
      </c>
      <c r="AD185" s="393"/>
      <c r="AE185" s="381">
        <v>500</v>
      </c>
      <c r="AF185" s="382"/>
      <c r="AG185" s="382"/>
      <c r="AH185" s="383"/>
      <c r="AI185" s="381">
        <v>500</v>
      </c>
      <c r="AJ185" s="382"/>
      <c r="AK185" s="382"/>
      <c r="AL185" s="383"/>
      <c r="AM185" s="384">
        <v>0</v>
      </c>
      <c r="AN185" s="384"/>
      <c r="AO185" s="384"/>
      <c r="AP185" s="384"/>
      <c r="AQ185" s="384">
        <v>0</v>
      </c>
      <c r="AR185" s="384"/>
      <c r="AS185" s="384"/>
      <c r="AT185" s="384"/>
      <c r="AU185" s="384">
        <v>0</v>
      </c>
      <c r="AV185" s="384"/>
      <c r="AW185" s="384"/>
      <c r="AX185" s="384"/>
      <c r="AY185" s="384">
        <v>0</v>
      </c>
      <c r="AZ185" s="384"/>
      <c r="BA185" s="384"/>
      <c r="BB185" s="384"/>
      <c r="BC185" s="384">
        <v>0</v>
      </c>
      <c r="BD185" s="384"/>
      <c r="BE185" s="384"/>
      <c r="BF185" s="384"/>
      <c r="BG185" s="385">
        <f t="shared" si="88"/>
        <v>0</v>
      </c>
      <c r="BH185" s="386"/>
    </row>
    <row r="186" spans="1:60" ht="20.100000000000001" customHeight="1">
      <c r="A186" s="430">
        <v>139</v>
      </c>
      <c r="B186" s="416"/>
      <c r="C186" s="126" t="s">
        <v>480</v>
      </c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8"/>
      <c r="AC186" s="179" t="s">
        <v>58</v>
      </c>
      <c r="AD186" s="180"/>
      <c r="AE186" s="118">
        <f>AE168+AE169+AE172+AE173+AE175+AE178+AE180+AE181</f>
        <v>33160</v>
      </c>
      <c r="AF186" s="119"/>
      <c r="AG186" s="119"/>
      <c r="AH186" s="120"/>
      <c r="AI186" s="118">
        <f t="shared" ref="AI186" si="126">AI168+AI169+AI172+AI173+AI175+AI178+AI180+AI181</f>
        <v>33160</v>
      </c>
      <c r="AJ186" s="119"/>
      <c r="AK186" s="119"/>
      <c r="AL186" s="120"/>
      <c r="AM186" s="118">
        <f t="shared" ref="AM186" si="127">AM168+AM169+AM172+AM173+AM175+AM178+AM180+AM181</f>
        <v>0</v>
      </c>
      <c r="AN186" s="119"/>
      <c r="AO186" s="119"/>
      <c r="AP186" s="120"/>
      <c r="AQ186" s="118">
        <f t="shared" ref="AQ186" si="128">AQ168+AQ169+AQ172+AQ173+AQ175+AQ178+AQ180+AQ181</f>
        <v>12919</v>
      </c>
      <c r="AR186" s="119"/>
      <c r="AS186" s="119"/>
      <c r="AT186" s="120"/>
      <c r="AU186" s="118">
        <f t="shared" ref="AU186" si="129">AU168+AU169+AU172+AU173+AU175+AU178+AU180+AU181</f>
        <v>0</v>
      </c>
      <c r="AV186" s="119"/>
      <c r="AW186" s="119"/>
      <c r="AX186" s="120"/>
      <c r="AY186" s="118">
        <f t="shared" ref="AY186" si="130">AY168+AY169+AY172+AY173+AY175+AY178+AY180+AY181</f>
        <v>0</v>
      </c>
      <c r="AZ186" s="119"/>
      <c r="BA186" s="119"/>
      <c r="BB186" s="120"/>
      <c r="BC186" s="118">
        <f t="shared" ref="BC186" si="131">BC168+BC169+BC172+BC173+BC175+BC178+BC180+BC181</f>
        <v>12919</v>
      </c>
      <c r="BD186" s="119"/>
      <c r="BE186" s="119"/>
      <c r="BF186" s="120"/>
      <c r="BG186" s="121">
        <f t="shared" si="88"/>
        <v>0.38959589867310013</v>
      </c>
      <c r="BH186" s="122"/>
    </row>
    <row r="187" spans="1:60" ht="20.100000000000001" customHeight="1">
      <c r="A187" s="429">
        <v>140</v>
      </c>
      <c r="B187" s="308"/>
      <c r="C187" s="190" t="s">
        <v>143</v>
      </c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2"/>
      <c r="AC187" s="156" t="s">
        <v>131</v>
      </c>
      <c r="AD187" s="157"/>
      <c r="AE187" s="426"/>
      <c r="AF187" s="427"/>
      <c r="AG187" s="427"/>
      <c r="AH187" s="428"/>
      <c r="AI187" s="426"/>
      <c r="AJ187" s="427"/>
      <c r="AK187" s="427"/>
      <c r="AL187" s="428"/>
      <c r="AM187" s="426"/>
      <c r="AN187" s="427"/>
      <c r="AO187" s="427"/>
      <c r="AP187" s="428"/>
      <c r="AQ187" s="426"/>
      <c r="AR187" s="427"/>
      <c r="AS187" s="427"/>
      <c r="AT187" s="428"/>
      <c r="AU187" s="426"/>
      <c r="AV187" s="427"/>
      <c r="AW187" s="427"/>
      <c r="AX187" s="428"/>
      <c r="AY187" s="426"/>
      <c r="AZ187" s="427"/>
      <c r="BA187" s="427"/>
      <c r="BB187" s="428"/>
      <c r="BC187" s="426"/>
      <c r="BD187" s="427"/>
      <c r="BE187" s="427"/>
      <c r="BF187" s="428"/>
      <c r="BG187" s="151" t="str">
        <f t="shared" si="88"/>
        <v>n.é.</v>
      </c>
      <c r="BH187" s="152"/>
    </row>
    <row r="188" spans="1:60" ht="20.100000000000001" customHeight="1">
      <c r="A188" s="429">
        <v>141</v>
      </c>
      <c r="B188" s="308"/>
      <c r="C188" s="190" t="s">
        <v>144</v>
      </c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2"/>
      <c r="AC188" s="156" t="s">
        <v>132</v>
      </c>
      <c r="AD188" s="157"/>
      <c r="AE188" s="426">
        <v>0</v>
      </c>
      <c r="AF188" s="427"/>
      <c r="AG188" s="427"/>
      <c r="AH188" s="428"/>
      <c r="AI188" s="426">
        <v>59</v>
      </c>
      <c r="AJ188" s="427"/>
      <c r="AK188" s="427"/>
      <c r="AL188" s="428"/>
      <c r="AM188" s="426">
        <v>0</v>
      </c>
      <c r="AN188" s="427"/>
      <c r="AO188" s="427"/>
      <c r="AP188" s="428"/>
      <c r="AQ188" s="426">
        <v>59</v>
      </c>
      <c r="AR188" s="427"/>
      <c r="AS188" s="427"/>
      <c r="AT188" s="428"/>
      <c r="AU188" s="426">
        <v>0</v>
      </c>
      <c r="AV188" s="427"/>
      <c r="AW188" s="427"/>
      <c r="AX188" s="428"/>
      <c r="AY188" s="426">
        <v>0</v>
      </c>
      <c r="AZ188" s="427"/>
      <c r="BA188" s="427"/>
      <c r="BB188" s="428"/>
      <c r="BC188" s="426">
        <v>59</v>
      </c>
      <c r="BD188" s="427"/>
      <c r="BE188" s="427"/>
      <c r="BF188" s="428"/>
      <c r="BG188" s="151">
        <f t="shared" si="88"/>
        <v>1</v>
      </c>
      <c r="BH188" s="152"/>
    </row>
    <row r="189" spans="1:60" ht="20.100000000000001" customHeight="1">
      <c r="A189" s="429">
        <v>142</v>
      </c>
      <c r="B189" s="308"/>
      <c r="C189" s="190" t="s">
        <v>446</v>
      </c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2"/>
      <c r="AC189" s="156" t="s">
        <v>133</v>
      </c>
      <c r="AD189" s="157"/>
      <c r="AE189" s="426"/>
      <c r="AF189" s="427"/>
      <c r="AG189" s="427"/>
      <c r="AH189" s="428"/>
      <c r="AI189" s="426"/>
      <c r="AJ189" s="427"/>
      <c r="AK189" s="427"/>
      <c r="AL189" s="428"/>
      <c r="AM189" s="426"/>
      <c r="AN189" s="427"/>
      <c r="AO189" s="427"/>
      <c r="AP189" s="428"/>
      <c r="AQ189" s="426"/>
      <c r="AR189" s="427"/>
      <c r="AS189" s="427"/>
      <c r="AT189" s="428"/>
      <c r="AU189" s="426"/>
      <c r="AV189" s="427"/>
      <c r="AW189" s="427"/>
      <c r="AX189" s="428"/>
      <c r="AY189" s="426"/>
      <c r="AZ189" s="427"/>
      <c r="BA189" s="427"/>
      <c r="BB189" s="428"/>
      <c r="BC189" s="426"/>
      <c r="BD189" s="427"/>
      <c r="BE189" s="427"/>
      <c r="BF189" s="428"/>
      <c r="BG189" s="151" t="str">
        <f t="shared" si="88"/>
        <v>n.é.</v>
      </c>
      <c r="BH189" s="152"/>
    </row>
    <row r="190" spans="1:60" ht="20.100000000000001" customHeight="1">
      <c r="A190" s="429">
        <v>143</v>
      </c>
      <c r="B190" s="308"/>
      <c r="C190" s="190" t="s">
        <v>445</v>
      </c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2"/>
      <c r="AC190" s="156" t="s">
        <v>134</v>
      </c>
      <c r="AD190" s="157"/>
      <c r="AE190" s="426"/>
      <c r="AF190" s="427"/>
      <c r="AG190" s="427"/>
      <c r="AH190" s="428"/>
      <c r="AI190" s="426"/>
      <c r="AJ190" s="427"/>
      <c r="AK190" s="427"/>
      <c r="AL190" s="428"/>
      <c r="AM190" s="426"/>
      <c r="AN190" s="427"/>
      <c r="AO190" s="427"/>
      <c r="AP190" s="428"/>
      <c r="AQ190" s="426"/>
      <c r="AR190" s="427"/>
      <c r="AS190" s="427"/>
      <c r="AT190" s="428"/>
      <c r="AU190" s="426"/>
      <c r="AV190" s="427"/>
      <c r="AW190" s="427"/>
      <c r="AX190" s="428"/>
      <c r="AY190" s="426"/>
      <c r="AZ190" s="427"/>
      <c r="BA190" s="427"/>
      <c r="BB190" s="428"/>
      <c r="BC190" s="426"/>
      <c r="BD190" s="427"/>
      <c r="BE190" s="427"/>
      <c r="BF190" s="428"/>
      <c r="BG190" s="151" t="str">
        <f t="shared" si="88"/>
        <v>n.é.</v>
      </c>
      <c r="BH190" s="152"/>
    </row>
    <row r="191" spans="1:60" ht="20.100000000000001" customHeight="1">
      <c r="A191" s="429">
        <v>144</v>
      </c>
      <c r="B191" s="308"/>
      <c r="C191" s="190" t="s">
        <v>444</v>
      </c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2"/>
      <c r="AC191" s="156" t="s">
        <v>135</v>
      </c>
      <c r="AD191" s="157"/>
      <c r="AE191" s="426"/>
      <c r="AF191" s="427"/>
      <c r="AG191" s="427"/>
      <c r="AH191" s="428"/>
      <c r="AI191" s="426"/>
      <c r="AJ191" s="427"/>
      <c r="AK191" s="427"/>
      <c r="AL191" s="428"/>
      <c r="AM191" s="426"/>
      <c r="AN191" s="427"/>
      <c r="AO191" s="427"/>
      <c r="AP191" s="428"/>
      <c r="AQ191" s="426"/>
      <c r="AR191" s="427"/>
      <c r="AS191" s="427"/>
      <c r="AT191" s="428"/>
      <c r="AU191" s="426"/>
      <c r="AV191" s="427"/>
      <c r="AW191" s="427"/>
      <c r="AX191" s="428"/>
      <c r="AY191" s="426"/>
      <c r="AZ191" s="427"/>
      <c r="BA191" s="427"/>
      <c r="BB191" s="428"/>
      <c r="BC191" s="426"/>
      <c r="BD191" s="427"/>
      <c r="BE191" s="427"/>
      <c r="BF191" s="428"/>
      <c r="BG191" s="151" t="str">
        <f t="shared" si="88"/>
        <v>n.é.</v>
      </c>
      <c r="BH191" s="152"/>
    </row>
    <row r="192" spans="1:60" ht="20.100000000000001" customHeight="1">
      <c r="A192" s="429">
        <v>145</v>
      </c>
      <c r="B192" s="308"/>
      <c r="C192" s="190" t="s">
        <v>145</v>
      </c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2"/>
      <c r="AC192" s="156" t="s">
        <v>136</v>
      </c>
      <c r="AD192" s="157"/>
      <c r="AE192" s="426">
        <v>2000</v>
      </c>
      <c r="AF192" s="427"/>
      <c r="AG192" s="427"/>
      <c r="AH192" s="428"/>
      <c r="AI192" s="426">
        <v>1800</v>
      </c>
      <c r="AJ192" s="427"/>
      <c r="AK192" s="427"/>
      <c r="AL192" s="428"/>
      <c r="AM192" s="426">
        <v>0</v>
      </c>
      <c r="AN192" s="427"/>
      <c r="AO192" s="427"/>
      <c r="AP192" s="428"/>
      <c r="AQ192" s="426">
        <v>326</v>
      </c>
      <c r="AR192" s="427"/>
      <c r="AS192" s="427"/>
      <c r="AT192" s="428"/>
      <c r="AU192" s="426">
        <v>0</v>
      </c>
      <c r="AV192" s="427"/>
      <c r="AW192" s="427"/>
      <c r="AX192" s="428"/>
      <c r="AY192" s="426">
        <v>0</v>
      </c>
      <c r="AZ192" s="427"/>
      <c r="BA192" s="427"/>
      <c r="BB192" s="428"/>
      <c r="BC192" s="426">
        <v>326</v>
      </c>
      <c r="BD192" s="427"/>
      <c r="BE192" s="427"/>
      <c r="BF192" s="428"/>
      <c r="BG192" s="151">
        <f t="shared" si="88"/>
        <v>0.18111111111111111</v>
      </c>
      <c r="BH192" s="152"/>
    </row>
    <row r="193" spans="1:60" ht="20.100000000000001" customHeight="1">
      <c r="A193" s="429">
        <v>146</v>
      </c>
      <c r="B193" s="308"/>
      <c r="C193" s="190" t="s">
        <v>443</v>
      </c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2"/>
      <c r="AC193" s="156" t="s">
        <v>137</v>
      </c>
      <c r="AD193" s="157"/>
      <c r="AE193" s="426"/>
      <c r="AF193" s="427"/>
      <c r="AG193" s="427"/>
      <c r="AH193" s="428"/>
      <c r="AI193" s="426"/>
      <c r="AJ193" s="427"/>
      <c r="AK193" s="427"/>
      <c r="AL193" s="428"/>
      <c r="AM193" s="426"/>
      <c r="AN193" s="427"/>
      <c r="AO193" s="427"/>
      <c r="AP193" s="428"/>
      <c r="AQ193" s="426"/>
      <c r="AR193" s="427"/>
      <c r="AS193" s="427"/>
      <c r="AT193" s="428"/>
      <c r="AU193" s="426"/>
      <c r="AV193" s="427"/>
      <c r="AW193" s="427"/>
      <c r="AX193" s="428"/>
      <c r="AY193" s="426"/>
      <c r="AZ193" s="427"/>
      <c r="BA193" s="427"/>
      <c r="BB193" s="428"/>
      <c r="BC193" s="426"/>
      <c r="BD193" s="427"/>
      <c r="BE193" s="427"/>
      <c r="BF193" s="428"/>
      <c r="BG193" s="151" t="str">
        <f t="shared" si="88"/>
        <v>n.é.</v>
      </c>
      <c r="BH193" s="152"/>
    </row>
    <row r="194" spans="1:60" ht="20.100000000000001" customHeight="1">
      <c r="A194" s="429">
        <v>147</v>
      </c>
      <c r="B194" s="308"/>
      <c r="C194" s="190" t="s">
        <v>442</v>
      </c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2"/>
      <c r="AC194" s="156" t="s">
        <v>138</v>
      </c>
      <c r="AD194" s="157"/>
      <c r="AE194" s="426">
        <v>0</v>
      </c>
      <c r="AF194" s="427"/>
      <c r="AG194" s="427"/>
      <c r="AH194" s="428"/>
      <c r="AI194" s="426">
        <v>500</v>
      </c>
      <c r="AJ194" s="427"/>
      <c r="AK194" s="427"/>
      <c r="AL194" s="428"/>
      <c r="AM194" s="426">
        <v>0</v>
      </c>
      <c r="AN194" s="427"/>
      <c r="AO194" s="427"/>
      <c r="AP194" s="428"/>
      <c r="AQ194" s="426">
        <v>470</v>
      </c>
      <c r="AR194" s="427"/>
      <c r="AS194" s="427"/>
      <c r="AT194" s="428"/>
      <c r="AU194" s="426">
        <v>0</v>
      </c>
      <c r="AV194" s="427"/>
      <c r="AW194" s="427"/>
      <c r="AX194" s="428"/>
      <c r="AY194" s="426">
        <v>0</v>
      </c>
      <c r="AZ194" s="427"/>
      <c r="BA194" s="427"/>
      <c r="BB194" s="428"/>
      <c r="BC194" s="426">
        <v>470</v>
      </c>
      <c r="BD194" s="427"/>
      <c r="BE194" s="427"/>
      <c r="BF194" s="428"/>
      <c r="BG194" s="151">
        <f t="shared" si="88"/>
        <v>0.94</v>
      </c>
      <c r="BH194" s="152"/>
    </row>
    <row r="195" spans="1:60" ht="20.100000000000001" customHeight="1">
      <c r="A195" s="429">
        <v>148</v>
      </c>
      <c r="B195" s="308"/>
      <c r="C195" s="190" t="s">
        <v>146</v>
      </c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2"/>
      <c r="AC195" s="156" t="s">
        <v>139</v>
      </c>
      <c r="AD195" s="157"/>
      <c r="AE195" s="426"/>
      <c r="AF195" s="427"/>
      <c r="AG195" s="427"/>
      <c r="AH195" s="428"/>
      <c r="AI195" s="426"/>
      <c r="AJ195" s="427"/>
      <c r="AK195" s="427"/>
      <c r="AL195" s="428"/>
      <c r="AM195" s="426"/>
      <c r="AN195" s="427"/>
      <c r="AO195" s="427"/>
      <c r="AP195" s="428"/>
      <c r="AQ195" s="426"/>
      <c r="AR195" s="427"/>
      <c r="AS195" s="427"/>
      <c r="AT195" s="428"/>
      <c r="AU195" s="426"/>
      <c r="AV195" s="427"/>
      <c r="AW195" s="427"/>
      <c r="AX195" s="428"/>
      <c r="AY195" s="426"/>
      <c r="AZ195" s="427"/>
      <c r="BA195" s="427"/>
      <c r="BB195" s="428"/>
      <c r="BC195" s="426"/>
      <c r="BD195" s="427"/>
      <c r="BE195" s="427"/>
      <c r="BF195" s="428"/>
      <c r="BG195" s="151" t="str">
        <f t="shared" si="88"/>
        <v>n.é.</v>
      </c>
      <c r="BH195" s="152"/>
    </row>
    <row r="196" spans="1:60" ht="20.100000000000001" customHeight="1">
      <c r="A196" s="429">
        <v>149</v>
      </c>
      <c r="B196" s="308"/>
      <c r="C196" s="193" t="s">
        <v>147</v>
      </c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5"/>
      <c r="AC196" s="156" t="s">
        <v>140</v>
      </c>
      <c r="AD196" s="157"/>
      <c r="AE196" s="426"/>
      <c r="AF196" s="427"/>
      <c r="AG196" s="427"/>
      <c r="AH196" s="428"/>
      <c r="AI196" s="426"/>
      <c r="AJ196" s="427"/>
      <c r="AK196" s="427"/>
      <c r="AL196" s="428"/>
      <c r="AM196" s="426"/>
      <c r="AN196" s="427"/>
      <c r="AO196" s="427"/>
      <c r="AP196" s="428"/>
      <c r="AQ196" s="426"/>
      <c r="AR196" s="427"/>
      <c r="AS196" s="427"/>
      <c r="AT196" s="428"/>
      <c r="AU196" s="426"/>
      <c r="AV196" s="427"/>
      <c r="AW196" s="427"/>
      <c r="AX196" s="428"/>
      <c r="AY196" s="426"/>
      <c r="AZ196" s="427"/>
      <c r="BA196" s="427"/>
      <c r="BB196" s="428"/>
      <c r="BC196" s="426"/>
      <c r="BD196" s="427"/>
      <c r="BE196" s="427"/>
      <c r="BF196" s="428"/>
      <c r="BG196" s="151" t="str">
        <f t="shared" si="88"/>
        <v>n.é.</v>
      </c>
      <c r="BH196" s="152"/>
    </row>
    <row r="197" spans="1:60" ht="20.100000000000001" customHeight="1">
      <c r="A197" s="429">
        <v>150</v>
      </c>
      <c r="B197" s="308"/>
      <c r="C197" s="190" t="s">
        <v>148</v>
      </c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2"/>
      <c r="AC197" s="156" t="s">
        <v>141</v>
      </c>
      <c r="AD197" s="157"/>
      <c r="AE197" s="426">
        <f>SUM(AE198:AH200)</f>
        <v>5318</v>
      </c>
      <c r="AF197" s="427"/>
      <c r="AG197" s="427"/>
      <c r="AH197" s="428"/>
      <c r="AI197" s="426">
        <v>5318</v>
      </c>
      <c r="AJ197" s="427"/>
      <c r="AK197" s="427"/>
      <c r="AL197" s="428"/>
      <c r="AM197" s="426">
        <v>0</v>
      </c>
      <c r="AN197" s="427"/>
      <c r="AO197" s="427"/>
      <c r="AP197" s="428"/>
      <c r="AQ197" s="426">
        <v>3720</v>
      </c>
      <c r="AR197" s="427"/>
      <c r="AS197" s="427"/>
      <c r="AT197" s="428"/>
      <c r="AU197" s="426">
        <v>0</v>
      </c>
      <c r="AV197" s="427"/>
      <c r="AW197" s="427"/>
      <c r="AX197" s="428"/>
      <c r="AY197" s="426">
        <v>0</v>
      </c>
      <c r="AZ197" s="427"/>
      <c r="BA197" s="427"/>
      <c r="BB197" s="428"/>
      <c r="BC197" s="426">
        <v>3719</v>
      </c>
      <c r="BD197" s="427"/>
      <c r="BE197" s="427"/>
      <c r="BF197" s="428"/>
      <c r="BG197" s="151">
        <f t="shared" si="88"/>
        <v>0.69932305377961634</v>
      </c>
      <c r="BH197" s="152"/>
    </row>
    <row r="198" spans="1:60" s="13" customFormat="1" ht="20.100000000000001" customHeight="1">
      <c r="A198" s="387" t="s">
        <v>527</v>
      </c>
      <c r="B198" s="388"/>
      <c r="C198" s="389" t="s">
        <v>555</v>
      </c>
      <c r="D198" s="390"/>
      <c r="E198" s="390"/>
      <c r="F198" s="390"/>
      <c r="G198" s="390"/>
      <c r="H198" s="390"/>
      <c r="I198" s="390"/>
      <c r="J198" s="390"/>
      <c r="K198" s="390"/>
      <c r="L198" s="390"/>
      <c r="M198" s="390"/>
      <c r="N198" s="390"/>
      <c r="O198" s="390"/>
      <c r="P198" s="390"/>
      <c r="Q198" s="390"/>
      <c r="R198" s="390"/>
      <c r="S198" s="390"/>
      <c r="T198" s="390"/>
      <c r="U198" s="390"/>
      <c r="V198" s="390"/>
      <c r="W198" s="390"/>
      <c r="X198" s="390"/>
      <c r="Y198" s="390"/>
      <c r="Z198" s="390"/>
      <c r="AA198" s="390"/>
      <c r="AB198" s="391"/>
      <c r="AC198" s="392" t="s">
        <v>527</v>
      </c>
      <c r="AD198" s="393"/>
      <c r="AE198" s="381">
        <v>4300</v>
      </c>
      <c r="AF198" s="382"/>
      <c r="AG198" s="382"/>
      <c r="AH198" s="383"/>
      <c r="AI198" s="381">
        <v>4300</v>
      </c>
      <c r="AJ198" s="382"/>
      <c r="AK198" s="382"/>
      <c r="AL198" s="383"/>
      <c r="AM198" s="384">
        <v>0</v>
      </c>
      <c r="AN198" s="384"/>
      <c r="AO198" s="384"/>
      <c r="AP198" s="384"/>
      <c r="AQ198" s="384">
        <v>3464</v>
      </c>
      <c r="AR198" s="384"/>
      <c r="AS198" s="384"/>
      <c r="AT198" s="384"/>
      <c r="AU198" s="384">
        <v>0</v>
      </c>
      <c r="AV198" s="384"/>
      <c r="AW198" s="384"/>
      <c r="AX198" s="384"/>
      <c r="AY198" s="384">
        <v>0</v>
      </c>
      <c r="AZ198" s="384"/>
      <c r="BA198" s="384"/>
      <c r="BB198" s="384"/>
      <c r="BC198" s="384">
        <v>3464</v>
      </c>
      <c r="BD198" s="384"/>
      <c r="BE198" s="384"/>
      <c r="BF198" s="384"/>
      <c r="BG198" s="385">
        <f t="shared" si="88"/>
        <v>0.80558139534883721</v>
      </c>
      <c r="BH198" s="386"/>
    </row>
    <row r="199" spans="1:60" s="13" customFormat="1" ht="20.100000000000001" customHeight="1">
      <c r="A199" s="387" t="s">
        <v>527</v>
      </c>
      <c r="B199" s="388"/>
      <c r="C199" s="389" t="s">
        <v>556</v>
      </c>
      <c r="D199" s="390"/>
      <c r="E199" s="390"/>
      <c r="F199" s="390"/>
      <c r="G199" s="390"/>
      <c r="H199" s="390"/>
      <c r="I199" s="390"/>
      <c r="J199" s="390"/>
      <c r="K199" s="390"/>
      <c r="L199" s="390"/>
      <c r="M199" s="390"/>
      <c r="N199" s="390"/>
      <c r="O199" s="390"/>
      <c r="P199" s="390"/>
      <c r="Q199" s="390"/>
      <c r="R199" s="390"/>
      <c r="S199" s="390"/>
      <c r="T199" s="390"/>
      <c r="U199" s="390"/>
      <c r="V199" s="390"/>
      <c r="W199" s="390"/>
      <c r="X199" s="390"/>
      <c r="Y199" s="390"/>
      <c r="Z199" s="390"/>
      <c r="AA199" s="390"/>
      <c r="AB199" s="391"/>
      <c r="AC199" s="392" t="s">
        <v>527</v>
      </c>
      <c r="AD199" s="393"/>
      <c r="AE199" s="381">
        <v>18</v>
      </c>
      <c r="AF199" s="382"/>
      <c r="AG199" s="382"/>
      <c r="AH199" s="383"/>
      <c r="AI199" s="381">
        <v>18</v>
      </c>
      <c r="AJ199" s="382"/>
      <c r="AK199" s="382"/>
      <c r="AL199" s="383"/>
      <c r="AM199" s="384">
        <v>0</v>
      </c>
      <c r="AN199" s="384"/>
      <c r="AO199" s="384"/>
      <c r="AP199" s="384"/>
      <c r="AQ199" s="384">
        <v>18</v>
      </c>
      <c r="AR199" s="384"/>
      <c r="AS199" s="384"/>
      <c r="AT199" s="384"/>
      <c r="AU199" s="384">
        <v>0</v>
      </c>
      <c r="AV199" s="384"/>
      <c r="AW199" s="384"/>
      <c r="AX199" s="384"/>
      <c r="AY199" s="384">
        <v>0</v>
      </c>
      <c r="AZ199" s="384"/>
      <c r="BA199" s="384"/>
      <c r="BB199" s="384"/>
      <c r="BC199" s="384">
        <v>18</v>
      </c>
      <c r="BD199" s="384"/>
      <c r="BE199" s="384"/>
      <c r="BF199" s="384"/>
      <c r="BG199" s="385">
        <f t="shared" si="88"/>
        <v>1</v>
      </c>
      <c r="BH199" s="386"/>
    </row>
    <row r="200" spans="1:60" s="13" customFormat="1" ht="20.100000000000001" customHeight="1">
      <c r="A200" s="387" t="s">
        <v>527</v>
      </c>
      <c r="B200" s="388"/>
      <c r="C200" s="389" t="s">
        <v>557</v>
      </c>
      <c r="D200" s="390"/>
      <c r="E200" s="390"/>
      <c r="F200" s="390"/>
      <c r="G200" s="390"/>
      <c r="H200" s="390"/>
      <c r="I200" s="390"/>
      <c r="J200" s="390"/>
      <c r="K200" s="390"/>
      <c r="L200" s="390"/>
      <c r="M200" s="390"/>
      <c r="N200" s="390"/>
      <c r="O200" s="390"/>
      <c r="P200" s="390"/>
      <c r="Q200" s="390"/>
      <c r="R200" s="390"/>
      <c r="S200" s="390"/>
      <c r="T200" s="390"/>
      <c r="U200" s="390"/>
      <c r="V200" s="390"/>
      <c r="W200" s="390"/>
      <c r="X200" s="390"/>
      <c r="Y200" s="390"/>
      <c r="Z200" s="390"/>
      <c r="AA200" s="390"/>
      <c r="AB200" s="391"/>
      <c r="AC200" s="392" t="s">
        <v>527</v>
      </c>
      <c r="AD200" s="393"/>
      <c r="AE200" s="381">
        <v>1000</v>
      </c>
      <c r="AF200" s="382"/>
      <c r="AG200" s="382"/>
      <c r="AH200" s="383"/>
      <c r="AI200" s="381">
        <v>1000</v>
      </c>
      <c r="AJ200" s="382"/>
      <c r="AK200" s="382"/>
      <c r="AL200" s="383"/>
      <c r="AM200" s="384">
        <v>0</v>
      </c>
      <c r="AN200" s="384"/>
      <c r="AO200" s="384"/>
      <c r="AP200" s="384"/>
      <c r="AQ200" s="384">
        <v>238</v>
      </c>
      <c r="AR200" s="384"/>
      <c r="AS200" s="384"/>
      <c r="AT200" s="384"/>
      <c r="AU200" s="384">
        <v>0</v>
      </c>
      <c r="AV200" s="384"/>
      <c r="AW200" s="384"/>
      <c r="AX200" s="384"/>
      <c r="AY200" s="384">
        <v>0</v>
      </c>
      <c r="AZ200" s="384"/>
      <c r="BA200" s="384"/>
      <c r="BB200" s="384"/>
      <c r="BC200" s="384">
        <v>238</v>
      </c>
      <c r="BD200" s="384"/>
      <c r="BE200" s="384"/>
      <c r="BF200" s="384"/>
      <c r="BG200" s="385">
        <f t="shared" si="88"/>
        <v>0.23799999999999999</v>
      </c>
      <c r="BH200" s="386"/>
    </row>
    <row r="201" spans="1:60" ht="20.100000000000001" customHeight="1">
      <c r="A201" s="429">
        <v>151</v>
      </c>
      <c r="B201" s="308"/>
      <c r="C201" s="193" t="s">
        <v>149</v>
      </c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5"/>
      <c r="AC201" s="156" t="s">
        <v>142</v>
      </c>
      <c r="AD201" s="157"/>
      <c r="AE201" s="426">
        <v>3682</v>
      </c>
      <c r="AF201" s="427"/>
      <c r="AG201" s="427"/>
      <c r="AH201" s="428"/>
      <c r="AI201" s="426">
        <v>6647</v>
      </c>
      <c r="AJ201" s="427"/>
      <c r="AK201" s="427"/>
      <c r="AL201" s="428"/>
      <c r="AM201" s="394" t="s">
        <v>703</v>
      </c>
      <c r="AN201" s="395"/>
      <c r="AO201" s="395"/>
      <c r="AP201" s="396"/>
      <c r="AQ201" s="394" t="s">
        <v>703</v>
      </c>
      <c r="AR201" s="395"/>
      <c r="AS201" s="395"/>
      <c r="AT201" s="396"/>
      <c r="AU201" s="394" t="s">
        <v>703</v>
      </c>
      <c r="AV201" s="395"/>
      <c r="AW201" s="395"/>
      <c r="AX201" s="396"/>
      <c r="AY201" s="394" t="s">
        <v>703</v>
      </c>
      <c r="AZ201" s="395"/>
      <c r="BA201" s="395"/>
      <c r="BB201" s="396"/>
      <c r="BC201" s="394" t="s">
        <v>703</v>
      </c>
      <c r="BD201" s="395"/>
      <c r="BE201" s="395"/>
      <c r="BF201" s="396"/>
      <c r="BG201" s="397" t="s">
        <v>709</v>
      </c>
      <c r="BH201" s="386"/>
    </row>
    <row r="202" spans="1:60" ht="20.100000000000001" customHeight="1">
      <c r="A202" s="430">
        <v>152</v>
      </c>
      <c r="B202" s="416"/>
      <c r="C202" s="126" t="s">
        <v>481</v>
      </c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8"/>
      <c r="AC202" s="179" t="s">
        <v>59</v>
      </c>
      <c r="AD202" s="180"/>
      <c r="AE202" s="118">
        <f>SUM(AE187:AH201)-SUM(AE198:AH200)</f>
        <v>11000</v>
      </c>
      <c r="AF202" s="119"/>
      <c r="AG202" s="119"/>
      <c r="AH202" s="120"/>
      <c r="AI202" s="118">
        <f t="shared" ref="AI202" si="132">SUM(AI187:AL201)-SUM(AI198:AL200)</f>
        <v>14324</v>
      </c>
      <c r="AJ202" s="119"/>
      <c r="AK202" s="119"/>
      <c r="AL202" s="120"/>
      <c r="AM202" s="118">
        <f t="shared" ref="AM202" si="133">SUM(AM187:AP201)-SUM(AM198:AP200)</f>
        <v>0</v>
      </c>
      <c r="AN202" s="119"/>
      <c r="AO202" s="119"/>
      <c r="AP202" s="120"/>
      <c r="AQ202" s="118">
        <f t="shared" ref="AQ202" si="134">SUM(AQ187:AT201)-SUM(AQ198:AT200)</f>
        <v>4575</v>
      </c>
      <c r="AR202" s="119"/>
      <c r="AS202" s="119"/>
      <c r="AT202" s="120"/>
      <c r="AU202" s="118">
        <f t="shared" ref="AU202" si="135">SUM(AU187:AX201)-SUM(AU198:AX200)</f>
        <v>0</v>
      </c>
      <c r="AV202" s="119"/>
      <c r="AW202" s="119"/>
      <c r="AX202" s="120"/>
      <c r="AY202" s="118">
        <f t="shared" ref="AY202" si="136">SUM(AY187:BB201)-SUM(AY198:BB200)</f>
        <v>0</v>
      </c>
      <c r="AZ202" s="119"/>
      <c r="BA202" s="119"/>
      <c r="BB202" s="120"/>
      <c r="BC202" s="118">
        <f t="shared" ref="BC202" si="137">SUM(BC187:BF201)-SUM(BC198:BF200)</f>
        <v>4574</v>
      </c>
      <c r="BD202" s="119"/>
      <c r="BE202" s="119"/>
      <c r="BF202" s="120"/>
      <c r="BG202" s="121">
        <f t="shared" si="88"/>
        <v>0.31932421111421389</v>
      </c>
      <c r="BH202" s="122"/>
    </row>
    <row r="203" spans="1:60" ht="20.100000000000001" customHeight="1">
      <c r="A203" s="429">
        <v>153</v>
      </c>
      <c r="B203" s="308"/>
      <c r="C203" s="199" t="s">
        <v>150</v>
      </c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1"/>
      <c r="AC203" s="156" t="s">
        <v>124</v>
      </c>
      <c r="AD203" s="157"/>
      <c r="AE203" s="426">
        <v>2362</v>
      </c>
      <c r="AF203" s="427"/>
      <c r="AG203" s="427"/>
      <c r="AH203" s="428"/>
      <c r="AI203" s="426">
        <v>2362</v>
      </c>
      <c r="AJ203" s="427"/>
      <c r="AK203" s="427"/>
      <c r="AL203" s="428"/>
      <c r="AM203" s="426">
        <v>0</v>
      </c>
      <c r="AN203" s="427"/>
      <c r="AO203" s="427"/>
      <c r="AP203" s="428"/>
      <c r="AQ203" s="426">
        <v>0</v>
      </c>
      <c r="AR203" s="427"/>
      <c r="AS203" s="427"/>
      <c r="AT203" s="428"/>
      <c r="AU203" s="426">
        <v>0</v>
      </c>
      <c r="AV203" s="427"/>
      <c r="AW203" s="427"/>
      <c r="AX203" s="428"/>
      <c r="AY203" s="426">
        <v>0</v>
      </c>
      <c r="AZ203" s="427"/>
      <c r="BA203" s="427"/>
      <c r="BB203" s="428"/>
      <c r="BC203" s="426">
        <v>0</v>
      </c>
      <c r="BD203" s="427"/>
      <c r="BE203" s="427"/>
      <c r="BF203" s="428"/>
      <c r="BG203" s="151">
        <f t="shared" ref="BG203:BG251" si="138">IF(AI203&gt;0,BC203/AI203,"n.é.")</f>
        <v>0</v>
      </c>
      <c r="BH203" s="152"/>
    </row>
    <row r="204" spans="1:60" ht="20.100000000000001" customHeight="1">
      <c r="A204" s="429">
        <v>154</v>
      </c>
      <c r="B204" s="308"/>
      <c r="C204" s="199" t="s">
        <v>151</v>
      </c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1"/>
      <c r="AC204" s="156" t="s">
        <v>125</v>
      </c>
      <c r="AD204" s="157"/>
      <c r="AE204" s="426">
        <v>26545</v>
      </c>
      <c r="AF204" s="427"/>
      <c r="AG204" s="427"/>
      <c r="AH204" s="428"/>
      <c r="AI204" s="426">
        <v>26545</v>
      </c>
      <c r="AJ204" s="427"/>
      <c r="AK204" s="427"/>
      <c r="AL204" s="428"/>
      <c r="AM204" s="426">
        <v>0</v>
      </c>
      <c r="AN204" s="427"/>
      <c r="AO204" s="427"/>
      <c r="AP204" s="428"/>
      <c r="AQ204" s="426">
        <v>1778</v>
      </c>
      <c r="AR204" s="427"/>
      <c r="AS204" s="427"/>
      <c r="AT204" s="428"/>
      <c r="AU204" s="426">
        <v>0</v>
      </c>
      <c r="AV204" s="427"/>
      <c r="AW204" s="427"/>
      <c r="AX204" s="428"/>
      <c r="AY204" s="426">
        <v>0</v>
      </c>
      <c r="AZ204" s="427"/>
      <c r="BA204" s="427"/>
      <c r="BB204" s="428"/>
      <c r="BC204" s="426">
        <v>1766</v>
      </c>
      <c r="BD204" s="427"/>
      <c r="BE204" s="427"/>
      <c r="BF204" s="428"/>
      <c r="BG204" s="151">
        <f t="shared" si="138"/>
        <v>6.6528536447541906E-2</v>
      </c>
      <c r="BH204" s="152"/>
    </row>
    <row r="205" spans="1:60" ht="20.100000000000001" customHeight="1">
      <c r="A205" s="429">
        <v>155</v>
      </c>
      <c r="B205" s="308"/>
      <c r="C205" s="199" t="s">
        <v>152</v>
      </c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1"/>
      <c r="AC205" s="156" t="s">
        <v>126</v>
      </c>
      <c r="AD205" s="157"/>
      <c r="AE205" s="426">
        <v>393</v>
      </c>
      <c r="AF205" s="427"/>
      <c r="AG205" s="427"/>
      <c r="AH205" s="428"/>
      <c r="AI205" s="426">
        <v>393</v>
      </c>
      <c r="AJ205" s="427"/>
      <c r="AK205" s="427"/>
      <c r="AL205" s="428"/>
      <c r="AM205" s="426">
        <v>0</v>
      </c>
      <c r="AN205" s="427"/>
      <c r="AO205" s="427"/>
      <c r="AP205" s="428"/>
      <c r="AQ205" s="426">
        <v>113</v>
      </c>
      <c r="AR205" s="427"/>
      <c r="AS205" s="427"/>
      <c r="AT205" s="428"/>
      <c r="AU205" s="426">
        <v>0</v>
      </c>
      <c r="AV205" s="427"/>
      <c r="AW205" s="427"/>
      <c r="AX205" s="428"/>
      <c r="AY205" s="426">
        <v>0</v>
      </c>
      <c r="AZ205" s="427"/>
      <c r="BA205" s="427"/>
      <c r="BB205" s="428"/>
      <c r="BC205" s="426">
        <v>113</v>
      </c>
      <c r="BD205" s="427"/>
      <c r="BE205" s="427"/>
      <c r="BF205" s="428"/>
      <c r="BG205" s="151">
        <f t="shared" si="138"/>
        <v>0.2875318066157761</v>
      </c>
      <c r="BH205" s="152"/>
    </row>
    <row r="206" spans="1:60" ht="20.100000000000001" customHeight="1">
      <c r="A206" s="429">
        <v>156</v>
      </c>
      <c r="B206" s="308"/>
      <c r="C206" s="199" t="s">
        <v>153</v>
      </c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1"/>
      <c r="AC206" s="156" t="s">
        <v>127</v>
      </c>
      <c r="AD206" s="157"/>
      <c r="AE206" s="426">
        <v>786</v>
      </c>
      <c r="AF206" s="427"/>
      <c r="AG206" s="427"/>
      <c r="AH206" s="428"/>
      <c r="AI206" s="426">
        <v>786</v>
      </c>
      <c r="AJ206" s="427"/>
      <c r="AK206" s="427"/>
      <c r="AL206" s="428"/>
      <c r="AM206" s="426">
        <v>0</v>
      </c>
      <c r="AN206" s="427"/>
      <c r="AO206" s="427"/>
      <c r="AP206" s="428"/>
      <c r="AQ206" s="426">
        <v>244</v>
      </c>
      <c r="AR206" s="427"/>
      <c r="AS206" s="427"/>
      <c r="AT206" s="428"/>
      <c r="AU206" s="426">
        <v>0</v>
      </c>
      <c r="AV206" s="427"/>
      <c r="AW206" s="427"/>
      <c r="AX206" s="428"/>
      <c r="AY206" s="426">
        <v>0</v>
      </c>
      <c r="AZ206" s="427"/>
      <c r="BA206" s="427"/>
      <c r="BB206" s="428"/>
      <c r="BC206" s="426">
        <v>244</v>
      </c>
      <c r="BD206" s="427"/>
      <c r="BE206" s="427"/>
      <c r="BF206" s="428"/>
      <c r="BG206" s="151">
        <f t="shared" si="138"/>
        <v>0.31043256997455471</v>
      </c>
      <c r="BH206" s="152"/>
    </row>
    <row r="207" spans="1:60" ht="20.100000000000001" customHeight="1">
      <c r="A207" s="429">
        <v>157</v>
      </c>
      <c r="B207" s="308"/>
      <c r="C207" s="181" t="s">
        <v>154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3"/>
      <c r="AC207" s="156" t="s">
        <v>128</v>
      </c>
      <c r="AD207" s="157"/>
      <c r="AE207" s="426"/>
      <c r="AF207" s="427"/>
      <c r="AG207" s="427"/>
      <c r="AH207" s="428"/>
      <c r="AI207" s="426"/>
      <c r="AJ207" s="427"/>
      <c r="AK207" s="427"/>
      <c r="AL207" s="428"/>
      <c r="AM207" s="426"/>
      <c r="AN207" s="427"/>
      <c r="AO207" s="427"/>
      <c r="AP207" s="428"/>
      <c r="AQ207" s="426"/>
      <c r="AR207" s="427"/>
      <c r="AS207" s="427"/>
      <c r="AT207" s="428"/>
      <c r="AU207" s="426"/>
      <c r="AV207" s="427"/>
      <c r="AW207" s="427"/>
      <c r="AX207" s="428"/>
      <c r="AY207" s="426"/>
      <c r="AZ207" s="427"/>
      <c r="BA207" s="427"/>
      <c r="BB207" s="428"/>
      <c r="BC207" s="426"/>
      <c r="BD207" s="427"/>
      <c r="BE207" s="427"/>
      <c r="BF207" s="428"/>
      <c r="BG207" s="151" t="str">
        <f t="shared" si="138"/>
        <v>n.é.</v>
      </c>
      <c r="BH207" s="152"/>
    </row>
    <row r="208" spans="1:60" ht="20.100000000000001" customHeight="1">
      <c r="A208" s="429">
        <v>158</v>
      </c>
      <c r="B208" s="308"/>
      <c r="C208" s="181" t="s">
        <v>155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3"/>
      <c r="AC208" s="156" t="s">
        <v>129</v>
      </c>
      <c r="AD208" s="157"/>
      <c r="AE208" s="426"/>
      <c r="AF208" s="427"/>
      <c r="AG208" s="427"/>
      <c r="AH208" s="428"/>
      <c r="AI208" s="426"/>
      <c r="AJ208" s="427"/>
      <c r="AK208" s="427"/>
      <c r="AL208" s="428"/>
      <c r="AM208" s="426"/>
      <c r="AN208" s="427"/>
      <c r="AO208" s="427"/>
      <c r="AP208" s="428"/>
      <c r="AQ208" s="426"/>
      <c r="AR208" s="427"/>
      <c r="AS208" s="427"/>
      <c r="AT208" s="428"/>
      <c r="AU208" s="426"/>
      <c r="AV208" s="427"/>
      <c r="AW208" s="427"/>
      <c r="AX208" s="428"/>
      <c r="AY208" s="426"/>
      <c r="AZ208" s="427"/>
      <c r="BA208" s="427"/>
      <c r="BB208" s="428"/>
      <c r="BC208" s="426"/>
      <c r="BD208" s="427"/>
      <c r="BE208" s="427"/>
      <c r="BF208" s="428"/>
      <c r="BG208" s="151" t="str">
        <f t="shared" si="138"/>
        <v>n.é.</v>
      </c>
      <c r="BH208" s="152"/>
    </row>
    <row r="209" spans="1:60" ht="20.100000000000001" customHeight="1">
      <c r="A209" s="429">
        <v>159</v>
      </c>
      <c r="B209" s="308"/>
      <c r="C209" s="181" t="s">
        <v>156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3"/>
      <c r="AC209" s="156" t="s">
        <v>130</v>
      </c>
      <c r="AD209" s="157"/>
      <c r="AE209" s="426">
        <v>8123</v>
      </c>
      <c r="AF209" s="427"/>
      <c r="AG209" s="427"/>
      <c r="AH209" s="428"/>
      <c r="AI209" s="426">
        <v>8123</v>
      </c>
      <c r="AJ209" s="427"/>
      <c r="AK209" s="427"/>
      <c r="AL209" s="428"/>
      <c r="AM209" s="426">
        <v>0</v>
      </c>
      <c r="AN209" s="427"/>
      <c r="AO209" s="427"/>
      <c r="AP209" s="428"/>
      <c r="AQ209" s="426">
        <v>178</v>
      </c>
      <c r="AR209" s="427"/>
      <c r="AS209" s="427"/>
      <c r="AT209" s="428"/>
      <c r="AU209" s="426">
        <v>0</v>
      </c>
      <c r="AV209" s="427"/>
      <c r="AW209" s="427"/>
      <c r="AX209" s="428"/>
      <c r="AY209" s="426">
        <v>0</v>
      </c>
      <c r="AZ209" s="427"/>
      <c r="BA209" s="427"/>
      <c r="BB209" s="428"/>
      <c r="BC209" s="426">
        <v>174</v>
      </c>
      <c r="BD209" s="427"/>
      <c r="BE209" s="427"/>
      <c r="BF209" s="428"/>
      <c r="BG209" s="151">
        <f t="shared" si="138"/>
        <v>2.1420657392588947E-2</v>
      </c>
      <c r="BH209" s="152"/>
    </row>
    <row r="210" spans="1:60" s="3" customFormat="1" ht="20.100000000000001" customHeight="1">
      <c r="A210" s="430">
        <v>160</v>
      </c>
      <c r="B210" s="416"/>
      <c r="C210" s="202" t="s">
        <v>482</v>
      </c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4"/>
      <c r="AC210" s="179" t="s">
        <v>60</v>
      </c>
      <c r="AD210" s="180"/>
      <c r="AE210" s="118">
        <f>SUM(AE203:AH209)</f>
        <v>38209</v>
      </c>
      <c r="AF210" s="119"/>
      <c r="AG210" s="119"/>
      <c r="AH210" s="120"/>
      <c r="AI210" s="118">
        <f t="shared" ref="AI210" si="139">SUM(AI203:AL209)</f>
        <v>38209</v>
      </c>
      <c r="AJ210" s="119"/>
      <c r="AK210" s="119"/>
      <c r="AL210" s="120"/>
      <c r="AM210" s="118">
        <f t="shared" ref="AM210" si="140">SUM(AM203:AP209)</f>
        <v>0</v>
      </c>
      <c r="AN210" s="119"/>
      <c r="AO210" s="119"/>
      <c r="AP210" s="120"/>
      <c r="AQ210" s="118">
        <f t="shared" ref="AQ210" si="141">SUM(AQ203:AT209)</f>
        <v>2313</v>
      </c>
      <c r="AR210" s="119"/>
      <c r="AS210" s="119"/>
      <c r="AT210" s="120"/>
      <c r="AU210" s="118">
        <f t="shared" ref="AU210" si="142">SUM(AU203:AX209)</f>
        <v>0</v>
      </c>
      <c r="AV210" s="119"/>
      <c r="AW210" s="119"/>
      <c r="AX210" s="120"/>
      <c r="AY210" s="118">
        <f t="shared" ref="AY210" si="143">SUM(AY203:BB209)</f>
        <v>0</v>
      </c>
      <c r="AZ210" s="119"/>
      <c r="BA210" s="119"/>
      <c r="BB210" s="120"/>
      <c r="BC210" s="118">
        <f t="shared" ref="BC210" si="144">SUM(BC203:BF209)</f>
        <v>2297</v>
      </c>
      <c r="BD210" s="119"/>
      <c r="BE210" s="119"/>
      <c r="BF210" s="120"/>
      <c r="BG210" s="121">
        <f t="shared" si="138"/>
        <v>6.0116726425711219E-2</v>
      </c>
      <c r="BH210" s="122"/>
    </row>
    <row r="211" spans="1:60" ht="20.100000000000001" customHeight="1">
      <c r="A211" s="429">
        <v>161</v>
      </c>
      <c r="B211" s="308"/>
      <c r="C211" s="123" t="s">
        <v>169</v>
      </c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5"/>
      <c r="AC211" s="156" t="s">
        <v>157</v>
      </c>
      <c r="AD211" s="157"/>
      <c r="AE211" s="426">
        <v>16693</v>
      </c>
      <c r="AF211" s="427"/>
      <c r="AG211" s="427"/>
      <c r="AH211" s="428"/>
      <c r="AI211" s="426">
        <v>16693</v>
      </c>
      <c r="AJ211" s="427"/>
      <c r="AK211" s="427"/>
      <c r="AL211" s="428"/>
      <c r="AM211" s="426">
        <v>0</v>
      </c>
      <c r="AN211" s="427"/>
      <c r="AO211" s="427"/>
      <c r="AP211" s="428"/>
      <c r="AQ211" s="426">
        <v>9841</v>
      </c>
      <c r="AR211" s="427"/>
      <c r="AS211" s="427"/>
      <c r="AT211" s="428"/>
      <c r="AU211" s="426">
        <v>0</v>
      </c>
      <c r="AV211" s="427"/>
      <c r="AW211" s="427"/>
      <c r="AX211" s="428"/>
      <c r="AY211" s="426">
        <v>0</v>
      </c>
      <c r="AZ211" s="427"/>
      <c r="BA211" s="427"/>
      <c r="BB211" s="428"/>
      <c r="BC211" s="426">
        <v>2575</v>
      </c>
      <c r="BD211" s="427"/>
      <c r="BE211" s="427"/>
      <c r="BF211" s="428"/>
      <c r="BG211" s="151">
        <f t="shared" si="138"/>
        <v>0.15425627508536513</v>
      </c>
      <c r="BH211" s="152"/>
    </row>
    <row r="212" spans="1:60" ht="20.100000000000001" customHeight="1">
      <c r="A212" s="429">
        <v>162</v>
      </c>
      <c r="B212" s="308"/>
      <c r="C212" s="123" t="s">
        <v>170</v>
      </c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5"/>
      <c r="AC212" s="156" t="s">
        <v>158</v>
      </c>
      <c r="AD212" s="157"/>
      <c r="AE212" s="426"/>
      <c r="AF212" s="427"/>
      <c r="AG212" s="427"/>
      <c r="AH212" s="428"/>
      <c r="AI212" s="426"/>
      <c r="AJ212" s="427"/>
      <c r="AK212" s="427"/>
      <c r="AL212" s="428"/>
      <c r="AM212" s="426"/>
      <c r="AN212" s="427"/>
      <c r="AO212" s="427"/>
      <c r="AP212" s="428"/>
      <c r="AQ212" s="426"/>
      <c r="AR212" s="427"/>
      <c r="AS212" s="427"/>
      <c r="AT212" s="428"/>
      <c r="AU212" s="426"/>
      <c r="AV212" s="427"/>
      <c r="AW212" s="427"/>
      <c r="AX212" s="428"/>
      <c r="AY212" s="426"/>
      <c r="AZ212" s="427"/>
      <c r="BA212" s="427"/>
      <c r="BB212" s="428"/>
      <c r="BC212" s="426"/>
      <c r="BD212" s="427"/>
      <c r="BE212" s="427"/>
      <c r="BF212" s="428"/>
      <c r="BG212" s="151" t="str">
        <f t="shared" si="138"/>
        <v>n.é.</v>
      </c>
      <c r="BH212" s="152"/>
    </row>
    <row r="213" spans="1:60" ht="20.100000000000001" customHeight="1">
      <c r="A213" s="429">
        <v>163</v>
      </c>
      <c r="B213" s="308"/>
      <c r="C213" s="123" t="s">
        <v>171</v>
      </c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5"/>
      <c r="AC213" s="156" t="s">
        <v>159</v>
      </c>
      <c r="AD213" s="157"/>
      <c r="AE213" s="426"/>
      <c r="AF213" s="427"/>
      <c r="AG213" s="427"/>
      <c r="AH213" s="428"/>
      <c r="AI213" s="426"/>
      <c r="AJ213" s="427"/>
      <c r="AK213" s="427"/>
      <c r="AL213" s="428"/>
      <c r="AM213" s="426"/>
      <c r="AN213" s="427"/>
      <c r="AO213" s="427"/>
      <c r="AP213" s="428"/>
      <c r="AQ213" s="426"/>
      <c r="AR213" s="427"/>
      <c r="AS213" s="427"/>
      <c r="AT213" s="428"/>
      <c r="AU213" s="426"/>
      <c r="AV213" s="427"/>
      <c r="AW213" s="427"/>
      <c r="AX213" s="428"/>
      <c r="AY213" s="426"/>
      <c r="AZ213" s="427"/>
      <c r="BA213" s="427"/>
      <c r="BB213" s="428"/>
      <c r="BC213" s="426"/>
      <c r="BD213" s="427"/>
      <c r="BE213" s="427"/>
      <c r="BF213" s="428"/>
      <c r="BG213" s="151" t="str">
        <f t="shared" si="138"/>
        <v>n.é.</v>
      </c>
      <c r="BH213" s="152"/>
    </row>
    <row r="214" spans="1:60" ht="20.100000000000001" customHeight="1">
      <c r="A214" s="429">
        <v>164</v>
      </c>
      <c r="B214" s="308"/>
      <c r="C214" s="123" t="s">
        <v>172</v>
      </c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5"/>
      <c r="AC214" s="156" t="s">
        <v>160</v>
      </c>
      <c r="AD214" s="157"/>
      <c r="AE214" s="426">
        <v>4507</v>
      </c>
      <c r="AF214" s="427"/>
      <c r="AG214" s="427"/>
      <c r="AH214" s="428"/>
      <c r="AI214" s="426">
        <v>4507</v>
      </c>
      <c r="AJ214" s="427"/>
      <c r="AK214" s="427"/>
      <c r="AL214" s="428"/>
      <c r="AM214" s="426">
        <v>0</v>
      </c>
      <c r="AN214" s="427"/>
      <c r="AO214" s="427"/>
      <c r="AP214" s="428"/>
      <c r="AQ214" s="426">
        <v>2622</v>
      </c>
      <c r="AR214" s="427"/>
      <c r="AS214" s="427"/>
      <c r="AT214" s="428"/>
      <c r="AU214" s="426">
        <v>0</v>
      </c>
      <c r="AV214" s="427"/>
      <c r="AW214" s="427"/>
      <c r="AX214" s="428"/>
      <c r="AY214" s="426">
        <v>0</v>
      </c>
      <c r="AZ214" s="427"/>
      <c r="BA214" s="427"/>
      <c r="BB214" s="428"/>
      <c r="BC214" s="426">
        <v>660</v>
      </c>
      <c r="BD214" s="427"/>
      <c r="BE214" s="427"/>
      <c r="BF214" s="428"/>
      <c r="BG214" s="151">
        <f t="shared" si="138"/>
        <v>0.14643887286443311</v>
      </c>
      <c r="BH214" s="152"/>
    </row>
    <row r="215" spans="1:60" s="3" customFormat="1" ht="20.100000000000001" customHeight="1">
      <c r="A215" s="430">
        <v>165</v>
      </c>
      <c r="B215" s="416"/>
      <c r="C215" s="126" t="s">
        <v>483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8"/>
      <c r="AC215" s="179" t="s">
        <v>61</v>
      </c>
      <c r="AD215" s="180"/>
      <c r="AE215" s="118">
        <f>SUM(AE211:AH214)</f>
        <v>21200</v>
      </c>
      <c r="AF215" s="119"/>
      <c r="AG215" s="119"/>
      <c r="AH215" s="120"/>
      <c r="AI215" s="118">
        <f t="shared" ref="AI215" si="145">SUM(AI211:AL214)</f>
        <v>21200</v>
      </c>
      <c r="AJ215" s="119"/>
      <c r="AK215" s="119"/>
      <c r="AL215" s="120"/>
      <c r="AM215" s="118">
        <f t="shared" ref="AM215" si="146">SUM(AM211:AP214)</f>
        <v>0</v>
      </c>
      <c r="AN215" s="119"/>
      <c r="AO215" s="119"/>
      <c r="AP215" s="120"/>
      <c r="AQ215" s="118">
        <f t="shared" ref="AQ215" si="147">SUM(AQ211:AT214)</f>
        <v>12463</v>
      </c>
      <c r="AR215" s="119"/>
      <c r="AS215" s="119"/>
      <c r="AT215" s="120"/>
      <c r="AU215" s="118">
        <f t="shared" ref="AU215" si="148">SUM(AU211:AX214)</f>
        <v>0</v>
      </c>
      <c r="AV215" s="119"/>
      <c r="AW215" s="119"/>
      <c r="AX215" s="120"/>
      <c r="AY215" s="118">
        <f t="shared" ref="AY215" si="149">SUM(AY211:BB214)</f>
        <v>0</v>
      </c>
      <c r="AZ215" s="119"/>
      <c r="BA215" s="119"/>
      <c r="BB215" s="120"/>
      <c r="BC215" s="118">
        <f t="shared" ref="BC215" si="150">SUM(BC211:BF214)</f>
        <v>3235</v>
      </c>
      <c r="BD215" s="119"/>
      <c r="BE215" s="119"/>
      <c r="BF215" s="120"/>
      <c r="BG215" s="121">
        <f t="shared" si="138"/>
        <v>0.15259433962264152</v>
      </c>
      <c r="BH215" s="122"/>
    </row>
    <row r="216" spans="1:60" ht="20.100000000000001" customHeight="1">
      <c r="A216" s="429">
        <v>166</v>
      </c>
      <c r="B216" s="308"/>
      <c r="C216" s="123" t="s">
        <v>437</v>
      </c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5"/>
      <c r="AC216" s="156" t="s">
        <v>161</v>
      </c>
      <c r="AD216" s="157"/>
      <c r="AE216" s="426"/>
      <c r="AF216" s="427"/>
      <c r="AG216" s="427"/>
      <c r="AH216" s="428"/>
      <c r="AI216" s="426"/>
      <c r="AJ216" s="427"/>
      <c r="AK216" s="427"/>
      <c r="AL216" s="428"/>
      <c r="AM216" s="426"/>
      <c r="AN216" s="427"/>
      <c r="AO216" s="427"/>
      <c r="AP216" s="428"/>
      <c r="AQ216" s="426"/>
      <c r="AR216" s="427"/>
      <c r="AS216" s="427"/>
      <c r="AT216" s="428"/>
      <c r="AU216" s="426"/>
      <c r="AV216" s="427"/>
      <c r="AW216" s="427"/>
      <c r="AX216" s="428"/>
      <c r="AY216" s="426"/>
      <c r="AZ216" s="427"/>
      <c r="BA216" s="427"/>
      <c r="BB216" s="428"/>
      <c r="BC216" s="426"/>
      <c r="BD216" s="427"/>
      <c r="BE216" s="427"/>
      <c r="BF216" s="428"/>
      <c r="BG216" s="151" t="str">
        <f t="shared" si="138"/>
        <v>n.é.</v>
      </c>
      <c r="BH216" s="152"/>
    </row>
    <row r="217" spans="1:60" ht="20.100000000000001" customHeight="1">
      <c r="A217" s="429">
        <v>167</v>
      </c>
      <c r="B217" s="308"/>
      <c r="C217" s="123" t="s">
        <v>438</v>
      </c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5"/>
      <c r="AC217" s="156" t="s">
        <v>162</v>
      </c>
      <c r="AD217" s="157"/>
      <c r="AE217" s="426"/>
      <c r="AF217" s="427"/>
      <c r="AG217" s="427"/>
      <c r="AH217" s="428"/>
      <c r="AI217" s="426"/>
      <c r="AJ217" s="427"/>
      <c r="AK217" s="427"/>
      <c r="AL217" s="428"/>
      <c r="AM217" s="426"/>
      <c r="AN217" s="427"/>
      <c r="AO217" s="427"/>
      <c r="AP217" s="428"/>
      <c r="AQ217" s="426"/>
      <c r="AR217" s="427"/>
      <c r="AS217" s="427"/>
      <c r="AT217" s="428"/>
      <c r="AU217" s="426"/>
      <c r="AV217" s="427"/>
      <c r="AW217" s="427"/>
      <c r="AX217" s="428"/>
      <c r="AY217" s="426"/>
      <c r="AZ217" s="427"/>
      <c r="BA217" s="427"/>
      <c r="BB217" s="428"/>
      <c r="BC217" s="426"/>
      <c r="BD217" s="427"/>
      <c r="BE217" s="427"/>
      <c r="BF217" s="428"/>
      <c r="BG217" s="151" t="str">
        <f t="shared" si="138"/>
        <v>n.é.</v>
      </c>
      <c r="BH217" s="152"/>
    </row>
    <row r="218" spans="1:60" ht="20.100000000000001" customHeight="1">
      <c r="A218" s="429">
        <v>168</v>
      </c>
      <c r="B218" s="308"/>
      <c r="C218" s="123" t="s">
        <v>439</v>
      </c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5"/>
      <c r="AC218" s="156" t="s">
        <v>163</v>
      </c>
      <c r="AD218" s="157"/>
      <c r="AE218" s="426"/>
      <c r="AF218" s="427"/>
      <c r="AG218" s="427"/>
      <c r="AH218" s="428"/>
      <c r="AI218" s="426"/>
      <c r="AJ218" s="427"/>
      <c r="AK218" s="427"/>
      <c r="AL218" s="428"/>
      <c r="AM218" s="426"/>
      <c r="AN218" s="427"/>
      <c r="AO218" s="427"/>
      <c r="AP218" s="428"/>
      <c r="AQ218" s="426"/>
      <c r="AR218" s="427"/>
      <c r="AS218" s="427"/>
      <c r="AT218" s="428"/>
      <c r="AU218" s="426"/>
      <c r="AV218" s="427"/>
      <c r="AW218" s="427"/>
      <c r="AX218" s="428"/>
      <c r="AY218" s="426"/>
      <c r="AZ218" s="427"/>
      <c r="BA218" s="427"/>
      <c r="BB218" s="428"/>
      <c r="BC218" s="426"/>
      <c r="BD218" s="427"/>
      <c r="BE218" s="427"/>
      <c r="BF218" s="428"/>
      <c r="BG218" s="151" t="str">
        <f t="shared" si="138"/>
        <v>n.é.</v>
      </c>
      <c r="BH218" s="152"/>
    </row>
    <row r="219" spans="1:60" ht="20.100000000000001" customHeight="1">
      <c r="A219" s="429">
        <v>169</v>
      </c>
      <c r="B219" s="308"/>
      <c r="C219" s="123" t="s">
        <v>173</v>
      </c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5"/>
      <c r="AC219" s="156" t="s">
        <v>164</v>
      </c>
      <c r="AD219" s="157"/>
      <c r="AE219" s="426"/>
      <c r="AF219" s="427"/>
      <c r="AG219" s="427"/>
      <c r="AH219" s="428"/>
      <c r="AI219" s="426"/>
      <c r="AJ219" s="427"/>
      <c r="AK219" s="427"/>
      <c r="AL219" s="428"/>
      <c r="AM219" s="426"/>
      <c r="AN219" s="427"/>
      <c r="AO219" s="427"/>
      <c r="AP219" s="428"/>
      <c r="AQ219" s="426"/>
      <c r="AR219" s="427"/>
      <c r="AS219" s="427"/>
      <c r="AT219" s="428"/>
      <c r="AU219" s="426"/>
      <c r="AV219" s="427"/>
      <c r="AW219" s="427"/>
      <c r="AX219" s="428"/>
      <c r="AY219" s="426"/>
      <c r="AZ219" s="427"/>
      <c r="BA219" s="427"/>
      <c r="BB219" s="428"/>
      <c r="BC219" s="426"/>
      <c r="BD219" s="427"/>
      <c r="BE219" s="427"/>
      <c r="BF219" s="428"/>
      <c r="BG219" s="151" t="str">
        <f t="shared" si="138"/>
        <v>n.é.</v>
      </c>
      <c r="BH219" s="152"/>
    </row>
    <row r="220" spans="1:60" ht="20.100000000000001" customHeight="1">
      <c r="A220" s="429">
        <v>170</v>
      </c>
      <c r="B220" s="308"/>
      <c r="C220" s="123" t="s">
        <v>440</v>
      </c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5"/>
      <c r="AC220" s="156" t="s">
        <v>165</v>
      </c>
      <c r="AD220" s="157"/>
      <c r="AE220" s="426"/>
      <c r="AF220" s="427"/>
      <c r="AG220" s="427"/>
      <c r="AH220" s="428"/>
      <c r="AI220" s="426"/>
      <c r="AJ220" s="427"/>
      <c r="AK220" s="427"/>
      <c r="AL220" s="428"/>
      <c r="AM220" s="426"/>
      <c r="AN220" s="427"/>
      <c r="AO220" s="427"/>
      <c r="AP220" s="428"/>
      <c r="AQ220" s="426"/>
      <c r="AR220" s="427"/>
      <c r="AS220" s="427"/>
      <c r="AT220" s="428"/>
      <c r="AU220" s="426"/>
      <c r="AV220" s="427"/>
      <c r="AW220" s="427"/>
      <c r="AX220" s="428"/>
      <c r="AY220" s="426"/>
      <c r="AZ220" s="427"/>
      <c r="BA220" s="427"/>
      <c r="BB220" s="428"/>
      <c r="BC220" s="426"/>
      <c r="BD220" s="427"/>
      <c r="BE220" s="427"/>
      <c r="BF220" s="428"/>
      <c r="BG220" s="151" t="str">
        <f t="shared" si="138"/>
        <v>n.é.</v>
      </c>
      <c r="BH220" s="152"/>
    </row>
    <row r="221" spans="1:60" ht="20.100000000000001" customHeight="1">
      <c r="A221" s="429">
        <v>171</v>
      </c>
      <c r="B221" s="308"/>
      <c r="C221" s="123" t="s">
        <v>441</v>
      </c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5"/>
      <c r="AC221" s="156" t="s">
        <v>166</v>
      </c>
      <c r="AD221" s="157"/>
      <c r="AE221" s="426"/>
      <c r="AF221" s="427"/>
      <c r="AG221" s="427"/>
      <c r="AH221" s="428"/>
      <c r="AI221" s="426"/>
      <c r="AJ221" s="427"/>
      <c r="AK221" s="427"/>
      <c r="AL221" s="428"/>
      <c r="AM221" s="426"/>
      <c r="AN221" s="427"/>
      <c r="AO221" s="427"/>
      <c r="AP221" s="428"/>
      <c r="AQ221" s="426"/>
      <c r="AR221" s="427"/>
      <c r="AS221" s="427"/>
      <c r="AT221" s="428"/>
      <c r="AU221" s="426"/>
      <c r="AV221" s="427"/>
      <c r="AW221" s="427"/>
      <c r="AX221" s="428"/>
      <c r="AY221" s="426"/>
      <c r="AZ221" s="427"/>
      <c r="BA221" s="427"/>
      <c r="BB221" s="428"/>
      <c r="BC221" s="426"/>
      <c r="BD221" s="427"/>
      <c r="BE221" s="427"/>
      <c r="BF221" s="428"/>
      <c r="BG221" s="151" t="str">
        <f t="shared" si="138"/>
        <v>n.é.</v>
      </c>
      <c r="BH221" s="152"/>
    </row>
    <row r="222" spans="1:60" ht="20.100000000000001" customHeight="1">
      <c r="A222" s="429">
        <v>172</v>
      </c>
      <c r="B222" s="308"/>
      <c r="C222" s="123" t="s">
        <v>174</v>
      </c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5"/>
      <c r="AC222" s="156" t="s">
        <v>167</v>
      </c>
      <c r="AD222" s="157"/>
      <c r="AE222" s="426"/>
      <c r="AF222" s="427"/>
      <c r="AG222" s="427"/>
      <c r="AH222" s="428"/>
      <c r="AI222" s="426"/>
      <c r="AJ222" s="427"/>
      <c r="AK222" s="427"/>
      <c r="AL222" s="428"/>
      <c r="AM222" s="426"/>
      <c r="AN222" s="427"/>
      <c r="AO222" s="427"/>
      <c r="AP222" s="428"/>
      <c r="AQ222" s="426"/>
      <c r="AR222" s="427"/>
      <c r="AS222" s="427"/>
      <c r="AT222" s="428"/>
      <c r="AU222" s="426"/>
      <c r="AV222" s="427"/>
      <c r="AW222" s="427"/>
      <c r="AX222" s="428"/>
      <c r="AY222" s="426"/>
      <c r="AZ222" s="427"/>
      <c r="BA222" s="427"/>
      <c r="BB222" s="428"/>
      <c r="BC222" s="426"/>
      <c r="BD222" s="427"/>
      <c r="BE222" s="427"/>
      <c r="BF222" s="428"/>
      <c r="BG222" s="151" t="str">
        <f t="shared" si="138"/>
        <v>n.é.</v>
      </c>
      <c r="BH222" s="152"/>
    </row>
    <row r="223" spans="1:60" ht="20.100000000000001" customHeight="1">
      <c r="A223" s="429">
        <v>173</v>
      </c>
      <c r="B223" s="308"/>
      <c r="C223" s="123" t="s">
        <v>175</v>
      </c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5"/>
      <c r="AC223" s="156" t="s">
        <v>168</v>
      </c>
      <c r="AD223" s="157"/>
      <c r="AE223" s="426"/>
      <c r="AF223" s="427"/>
      <c r="AG223" s="427"/>
      <c r="AH223" s="428"/>
      <c r="AI223" s="426"/>
      <c r="AJ223" s="427"/>
      <c r="AK223" s="427"/>
      <c r="AL223" s="428"/>
      <c r="AM223" s="426"/>
      <c r="AN223" s="427"/>
      <c r="AO223" s="427"/>
      <c r="AP223" s="428"/>
      <c r="AQ223" s="426"/>
      <c r="AR223" s="427"/>
      <c r="AS223" s="427"/>
      <c r="AT223" s="428"/>
      <c r="AU223" s="426"/>
      <c r="AV223" s="427"/>
      <c r="AW223" s="427"/>
      <c r="AX223" s="428"/>
      <c r="AY223" s="426"/>
      <c r="AZ223" s="427"/>
      <c r="BA223" s="427"/>
      <c r="BB223" s="428"/>
      <c r="BC223" s="426"/>
      <c r="BD223" s="427"/>
      <c r="BE223" s="427"/>
      <c r="BF223" s="428"/>
      <c r="BG223" s="151" t="str">
        <f t="shared" si="138"/>
        <v>n.é.</v>
      </c>
      <c r="BH223" s="152"/>
    </row>
    <row r="224" spans="1:60" ht="20.100000000000001" customHeight="1">
      <c r="A224" s="430">
        <v>174</v>
      </c>
      <c r="B224" s="416"/>
      <c r="C224" s="126" t="s">
        <v>484</v>
      </c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8"/>
      <c r="AC224" s="179" t="s">
        <v>62</v>
      </c>
      <c r="AD224" s="180"/>
      <c r="AE224" s="118">
        <f>SUM(AE216:AH223)</f>
        <v>0</v>
      </c>
      <c r="AF224" s="119"/>
      <c r="AG224" s="119"/>
      <c r="AH224" s="120"/>
      <c r="AI224" s="118">
        <f t="shared" ref="AI224" si="151">SUM(AI216:AL223)</f>
        <v>0</v>
      </c>
      <c r="AJ224" s="119"/>
      <c r="AK224" s="119"/>
      <c r="AL224" s="120"/>
      <c r="AM224" s="118">
        <f t="shared" ref="AM224" si="152">SUM(AM216:AP223)</f>
        <v>0</v>
      </c>
      <c r="AN224" s="119"/>
      <c r="AO224" s="119"/>
      <c r="AP224" s="120"/>
      <c r="AQ224" s="118">
        <f t="shared" ref="AQ224" si="153">SUM(AQ216:AT223)</f>
        <v>0</v>
      </c>
      <c r="AR224" s="119"/>
      <c r="AS224" s="119"/>
      <c r="AT224" s="120"/>
      <c r="AU224" s="118">
        <f t="shared" ref="AU224" si="154">SUM(AU216:AX223)</f>
        <v>0</v>
      </c>
      <c r="AV224" s="119"/>
      <c r="AW224" s="119"/>
      <c r="AX224" s="120"/>
      <c r="AY224" s="118">
        <f t="shared" ref="AY224" si="155">SUM(AY216:BB223)</f>
        <v>0</v>
      </c>
      <c r="AZ224" s="119"/>
      <c r="BA224" s="119"/>
      <c r="BB224" s="120"/>
      <c r="BC224" s="118">
        <f t="shared" ref="BC224" si="156">SUM(BC216:BF223)</f>
        <v>0</v>
      </c>
      <c r="BD224" s="119"/>
      <c r="BE224" s="119"/>
      <c r="BF224" s="120"/>
      <c r="BG224" s="121" t="str">
        <f t="shared" si="138"/>
        <v>n.é.</v>
      </c>
      <c r="BH224" s="122"/>
    </row>
    <row r="225" spans="1:60" s="3" customFormat="1" ht="20.100000000000001" customHeight="1">
      <c r="A225" s="431">
        <v>175</v>
      </c>
      <c r="B225" s="322"/>
      <c r="C225" s="205" t="s">
        <v>485</v>
      </c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7"/>
      <c r="AC225" s="208" t="s">
        <v>176</v>
      </c>
      <c r="AD225" s="209"/>
      <c r="AE225" s="136">
        <f>AE135+AE136+AE167+AE186+AE202+AE210+AE215+AE224</f>
        <v>220829.1</v>
      </c>
      <c r="AF225" s="137"/>
      <c r="AG225" s="137"/>
      <c r="AH225" s="138"/>
      <c r="AI225" s="136">
        <f t="shared" ref="AI225" si="157">AI135+AI136+AI167+AI186+AI202+AI210+AI215+AI224</f>
        <v>226476</v>
      </c>
      <c r="AJ225" s="137"/>
      <c r="AK225" s="137"/>
      <c r="AL225" s="138"/>
      <c r="AM225" s="136">
        <f t="shared" ref="AM225" si="158">AM135+AM136+AM167+AM186+AM202+AM210+AM215+AM224</f>
        <v>0</v>
      </c>
      <c r="AN225" s="137"/>
      <c r="AO225" s="137"/>
      <c r="AP225" s="138"/>
      <c r="AQ225" s="136">
        <f t="shared" ref="AQ225" si="159">AQ135+AQ136+AQ167+AQ186+AQ202+AQ210+AQ215+AQ224</f>
        <v>105032</v>
      </c>
      <c r="AR225" s="137"/>
      <c r="AS225" s="137"/>
      <c r="AT225" s="138"/>
      <c r="AU225" s="136">
        <f t="shared" ref="AU225" si="160">AU135+AU136+AU167+AU186+AU202+AU210+AU215+AU224</f>
        <v>0</v>
      </c>
      <c r="AV225" s="137"/>
      <c r="AW225" s="137"/>
      <c r="AX225" s="138"/>
      <c r="AY225" s="136">
        <f t="shared" ref="AY225" si="161">AY135+AY136+AY167+AY186+AY202+AY210+AY215+AY224</f>
        <v>173</v>
      </c>
      <c r="AZ225" s="137"/>
      <c r="BA225" s="137"/>
      <c r="BB225" s="138"/>
      <c r="BC225" s="136">
        <f t="shared" ref="BC225" si="162">BC135+BC136+BC167+BC186+BC202+BC210+BC215+BC224</f>
        <v>93613</v>
      </c>
      <c r="BD225" s="137"/>
      <c r="BE225" s="137"/>
      <c r="BF225" s="138"/>
      <c r="BG225" s="139">
        <f t="shared" si="138"/>
        <v>0.41334622653172964</v>
      </c>
      <c r="BH225" s="140"/>
    </row>
    <row r="226" spans="1:60" ht="20.100000000000001" customHeight="1">
      <c r="A226" s="429">
        <v>176</v>
      </c>
      <c r="B226" s="308"/>
      <c r="C226" s="123" t="s">
        <v>396</v>
      </c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5"/>
      <c r="AC226" s="146" t="s">
        <v>397</v>
      </c>
      <c r="AD226" s="147"/>
      <c r="AE226" s="432"/>
      <c r="AF226" s="432"/>
      <c r="AG226" s="432"/>
      <c r="AH226" s="432"/>
      <c r="AI226" s="432"/>
      <c r="AJ226" s="432"/>
      <c r="AK226" s="432"/>
      <c r="AL226" s="432"/>
      <c r="AM226" s="432"/>
      <c r="AN226" s="432"/>
      <c r="AO226" s="432"/>
      <c r="AP226" s="432"/>
      <c r="AQ226" s="432"/>
      <c r="AR226" s="432"/>
      <c r="AS226" s="432"/>
      <c r="AT226" s="432"/>
      <c r="AU226" s="432"/>
      <c r="AV226" s="432"/>
      <c r="AW226" s="432"/>
      <c r="AX226" s="432"/>
      <c r="AY226" s="432"/>
      <c r="AZ226" s="432"/>
      <c r="BA226" s="432"/>
      <c r="BB226" s="432"/>
      <c r="BC226" s="432"/>
      <c r="BD226" s="432"/>
      <c r="BE226" s="432"/>
      <c r="BF226" s="432"/>
      <c r="BG226" s="121" t="str">
        <f t="shared" si="138"/>
        <v>n.é.</v>
      </c>
      <c r="BH226" s="122"/>
    </row>
    <row r="227" spans="1:60" ht="20.100000000000001" customHeight="1">
      <c r="A227" s="429">
        <v>177</v>
      </c>
      <c r="B227" s="308"/>
      <c r="C227" s="123" t="s">
        <v>398</v>
      </c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5"/>
      <c r="AC227" s="146" t="s">
        <v>399</v>
      </c>
      <c r="AD227" s="147"/>
      <c r="AE227" s="432"/>
      <c r="AF227" s="432"/>
      <c r="AG227" s="432"/>
      <c r="AH227" s="432"/>
      <c r="AI227" s="432"/>
      <c r="AJ227" s="432"/>
      <c r="AK227" s="432"/>
      <c r="AL227" s="432"/>
      <c r="AM227" s="432"/>
      <c r="AN227" s="432"/>
      <c r="AO227" s="432"/>
      <c r="AP227" s="432"/>
      <c r="AQ227" s="432"/>
      <c r="AR227" s="432"/>
      <c r="AS227" s="432"/>
      <c r="AT227" s="432"/>
      <c r="AU227" s="432"/>
      <c r="AV227" s="432"/>
      <c r="AW227" s="432"/>
      <c r="AX227" s="432"/>
      <c r="AY227" s="432"/>
      <c r="AZ227" s="432"/>
      <c r="BA227" s="432"/>
      <c r="BB227" s="432"/>
      <c r="BC227" s="432"/>
      <c r="BD227" s="432"/>
      <c r="BE227" s="432"/>
      <c r="BF227" s="432"/>
      <c r="BG227" s="121" t="str">
        <f t="shared" si="138"/>
        <v>n.é.</v>
      </c>
      <c r="BH227" s="122"/>
    </row>
    <row r="228" spans="1:60" ht="20.100000000000001" customHeight="1">
      <c r="A228" s="429">
        <v>178</v>
      </c>
      <c r="B228" s="308"/>
      <c r="C228" s="123" t="s">
        <v>400</v>
      </c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5"/>
      <c r="AC228" s="146" t="s">
        <v>401</v>
      </c>
      <c r="AD228" s="147"/>
      <c r="AE228" s="432"/>
      <c r="AF228" s="432"/>
      <c r="AG228" s="432"/>
      <c r="AH228" s="432"/>
      <c r="AI228" s="432"/>
      <c r="AJ228" s="432"/>
      <c r="AK228" s="432"/>
      <c r="AL228" s="432"/>
      <c r="AM228" s="432"/>
      <c r="AN228" s="432"/>
      <c r="AO228" s="432"/>
      <c r="AP228" s="432"/>
      <c r="AQ228" s="432"/>
      <c r="AR228" s="432"/>
      <c r="AS228" s="432"/>
      <c r="AT228" s="432"/>
      <c r="AU228" s="432"/>
      <c r="AV228" s="432"/>
      <c r="AW228" s="432"/>
      <c r="AX228" s="432"/>
      <c r="AY228" s="432"/>
      <c r="AZ228" s="432"/>
      <c r="BA228" s="432"/>
      <c r="BB228" s="432"/>
      <c r="BC228" s="432"/>
      <c r="BD228" s="432"/>
      <c r="BE228" s="432"/>
      <c r="BF228" s="432"/>
      <c r="BG228" s="121" t="str">
        <f t="shared" si="138"/>
        <v>n.é.</v>
      </c>
      <c r="BH228" s="122"/>
    </row>
    <row r="229" spans="1:60" ht="20.100000000000001" customHeight="1">
      <c r="A229" s="430">
        <v>179</v>
      </c>
      <c r="B229" s="416"/>
      <c r="C229" s="126" t="s">
        <v>486</v>
      </c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8"/>
      <c r="AC229" s="141" t="s">
        <v>402</v>
      </c>
      <c r="AD229" s="142"/>
      <c r="AE229" s="433">
        <f>SUM(AE226:AH228)</f>
        <v>0</v>
      </c>
      <c r="AF229" s="433"/>
      <c r="AG229" s="433"/>
      <c r="AH229" s="433"/>
      <c r="AI229" s="433">
        <f t="shared" ref="AI229" si="163">SUM(AI226:AL228)</f>
        <v>0</v>
      </c>
      <c r="AJ229" s="433"/>
      <c r="AK229" s="433"/>
      <c r="AL229" s="433"/>
      <c r="AM229" s="433">
        <f t="shared" ref="AM229" si="164">SUM(AM226:AP228)</f>
        <v>0</v>
      </c>
      <c r="AN229" s="433"/>
      <c r="AO229" s="433"/>
      <c r="AP229" s="433"/>
      <c r="AQ229" s="433">
        <f t="shared" ref="AQ229" si="165">SUM(AQ226:AT228)</f>
        <v>0</v>
      </c>
      <c r="AR229" s="433"/>
      <c r="AS229" s="433"/>
      <c r="AT229" s="433"/>
      <c r="AU229" s="433">
        <f t="shared" ref="AU229" si="166">SUM(AU226:AX228)</f>
        <v>0</v>
      </c>
      <c r="AV229" s="433"/>
      <c r="AW229" s="433"/>
      <c r="AX229" s="433"/>
      <c r="AY229" s="433">
        <f t="shared" ref="AY229" si="167">SUM(AY226:BB228)</f>
        <v>0</v>
      </c>
      <c r="AZ229" s="433"/>
      <c r="BA229" s="433"/>
      <c r="BB229" s="433"/>
      <c r="BC229" s="433">
        <f t="shared" ref="BC229" si="168">SUM(BC226:BF228)</f>
        <v>0</v>
      </c>
      <c r="BD229" s="433"/>
      <c r="BE229" s="433"/>
      <c r="BF229" s="433"/>
      <c r="BG229" s="121" t="str">
        <f t="shared" si="138"/>
        <v>n.é.</v>
      </c>
      <c r="BH229" s="122"/>
    </row>
    <row r="230" spans="1:60" ht="20.100000000000001" customHeight="1">
      <c r="A230" s="429">
        <v>180</v>
      </c>
      <c r="B230" s="308"/>
      <c r="C230" s="143" t="s">
        <v>403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5"/>
      <c r="AC230" s="146" t="s">
        <v>404</v>
      </c>
      <c r="AD230" s="147"/>
      <c r="AE230" s="432"/>
      <c r="AF230" s="432"/>
      <c r="AG230" s="432"/>
      <c r="AH230" s="432"/>
      <c r="AI230" s="432"/>
      <c r="AJ230" s="432"/>
      <c r="AK230" s="432"/>
      <c r="AL230" s="432"/>
      <c r="AM230" s="432"/>
      <c r="AN230" s="432"/>
      <c r="AO230" s="432"/>
      <c r="AP230" s="432"/>
      <c r="AQ230" s="432"/>
      <c r="AR230" s="432"/>
      <c r="AS230" s="432"/>
      <c r="AT230" s="432"/>
      <c r="AU230" s="432"/>
      <c r="AV230" s="432"/>
      <c r="AW230" s="432"/>
      <c r="AX230" s="432"/>
      <c r="AY230" s="432"/>
      <c r="AZ230" s="432"/>
      <c r="BA230" s="432"/>
      <c r="BB230" s="432"/>
      <c r="BC230" s="432"/>
      <c r="BD230" s="432"/>
      <c r="BE230" s="432"/>
      <c r="BF230" s="432"/>
      <c r="BG230" s="121" t="str">
        <f t="shared" si="138"/>
        <v>n.é.</v>
      </c>
      <c r="BH230" s="122"/>
    </row>
    <row r="231" spans="1:60" ht="20.100000000000001" customHeight="1">
      <c r="A231" s="429">
        <v>181</v>
      </c>
      <c r="B231" s="308"/>
      <c r="C231" s="143" t="s">
        <v>405</v>
      </c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5"/>
      <c r="AC231" s="146" t="s">
        <v>406</v>
      </c>
      <c r="AD231" s="147"/>
      <c r="AE231" s="432"/>
      <c r="AF231" s="432"/>
      <c r="AG231" s="432"/>
      <c r="AH231" s="432"/>
      <c r="AI231" s="432"/>
      <c r="AJ231" s="432"/>
      <c r="AK231" s="432"/>
      <c r="AL231" s="432"/>
      <c r="AM231" s="432"/>
      <c r="AN231" s="432"/>
      <c r="AO231" s="432"/>
      <c r="AP231" s="432"/>
      <c r="AQ231" s="432"/>
      <c r="AR231" s="432"/>
      <c r="AS231" s="432"/>
      <c r="AT231" s="432"/>
      <c r="AU231" s="432"/>
      <c r="AV231" s="432"/>
      <c r="AW231" s="432"/>
      <c r="AX231" s="432"/>
      <c r="AY231" s="432"/>
      <c r="AZ231" s="432"/>
      <c r="BA231" s="432"/>
      <c r="BB231" s="432"/>
      <c r="BC231" s="432"/>
      <c r="BD231" s="432"/>
      <c r="BE231" s="432"/>
      <c r="BF231" s="432"/>
      <c r="BG231" s="121" t="str">
        <f t="shared" si="138"/>
        <v>n.é.</v>
      </c>
      <c r="BH231" s="122"/>
    </row>
    <row r="232" spans="1:60" ht="20.100000000000001" customHeight="1">
      <c r="A232" s="429">
        <v>182</v>
      </c>
      <c r="B232" s="308"/>
      <c r="C232" s="123" t="s">
        <v>407</v>
      </c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5"/>
      <c r="AC232" s="146" t="s">
        <v>408</v>
      </c>
      <c r="AD232" s="147"/>
      <c r="AE232" s="432"/>
      <c r="AF232" s="432"/>
      <c r="AG232" s="432"/>
      <c r="AH232" s="432"/>
      <c r="AI232" s="432"/>
      <c r="AJ232" s="432"/>
      <c r="AK232" s="432"/>
      <c r="AL232" s="432"/>
      <c r="AM232" s="432"/>
      <c r="AN232" s="432"/>
      <c r="AO232" s="432"/>
      <c r="AP232" s="432"/>
      <c r="AQ232" s="432"/>
      <c r="AR232" s="432"/>
      <c r="AS232" s="432"/>
      <c r="AT232" s="432"/>
      <c r="AU232" s="432"/>
      <c r="AV232" s="432"/>
      <c r="AW232" s="432"/>
      <c r="AX232" s="432"/>
      <c r="AY232" s="432"/>
      <c r="AZ232" s="432"/>
      <c r="BA232" s="432"/>
      <c r="BB232" s="432"/>
      <c r="BC232" s="432"/>
      <c r="BD232" s="432"/>
      <c r="BE232" s="432"/>
      <c r="BF232" s="432"/>
      <c r="BG232" s="121" t="str">
        <f t="shared" si="138"/>
        <v>n.é.</v>
      </c>
      <c r="BH232" s="122"/>
    </row>
    <row r="233" spans="1:60" ht="20.100000000000001" customHeight="1">
      <c r="A233" s="429">
        <v>183</v>
      </c>
      <c r="B233" s="308"/>
      <c r="C233" s="123" t="s">
        <v>409</v>
      </c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5"/>
      <c r="AC233" s="146" t="s">
        <v>410</v>
      </c>
      <c r="AD233" s="147"/>
      <c r="AE233" s="432"/>
      <c r="AF233" s="432"/>
      <c r="AG233" s="432"/>
      <c r="AH233" s="432"/>
      <c r="AI233" s="432"/>
      <c r="AJ233" s="432"/>
      <c r="AK233" s="432"/>
      <c r="AL233" s="432"/>
      <c r="AM233" s="432"/>
      <c r="AN233" s="432"/>
      <c r="AO233" s="432"/>
      <c r="AP233" s="432"/>
      <c r="AQ233" s="432"/>
      <c r="AR233" s="432"/>
      <c r="AS233" s="432"/>
      <c r="AT233" s="432"/>
      <c r="AU233" s="432"/>
      <c r="AV233" s="432"/>
      <c r="AW233" s="432"/>
      <c r="AX233" s="432"/>
      <c r="AY233" s="432"/>
      <c r="AZ233" s="432"/>
      <c r="BA233" s="432"/>
      <c r="BB233" s="432"/>
      <c r="BC233" s="432"/>
      <c r="BD233" s="432"/>
      <c r="BE233" s="432"/>
      <c r="BF233" s="432"/>
      <c r="BG233" s="121" t="str">
        <f t="shared" si="138"/>
        <v>n.é.</v>
      </c>
      <c r="BH233" s="122"/>
    </row>
    <row r="234" spans="1:60" ht="20.100000000000001" customHeight="1">
      <c r="A234" s="430">
        <v>184</v>
      </c>
      <c r="B234" s="416"/>
      <c r="C234" s="148" t="s">
        <v>487</v>
      </c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50"/>
      <c r="AC234" s="141" t="s">
        <v>411</v>
      </c>
      <c r="AD234" s="142"/>
      <c r="AE234" s="433">
        <f>SUM(AE230:AH233)</f>
        <v>0</v>
      </c>
      <c r="AF234" s="433"/>
      <c r="AG234" s="433"/>
      <c r="AH234" s="433"/>
      <c r="AI234" s="433">
        <f t="shared" ref="AI234" si="169">SUM(AI230:AL233)</f>
        <v>0</v>
      </c>
      <c r="AJ234" s="433"/>
      <c r="AK234" s="433"/>
      <c r="AL234" s="433"/>
      <c r="AM234" s="433">
        <f t="shared" ref="AM234" si="170">SUM(AM230:AP233)</f>
        <v>0</v>
      </c>
      <c r="AN234" s="433"/>
      <c r="AO234" s="433"/>
      <c r="AP234" s="433"/>
      <c r="AQ234" s="433">
        <f t="shared" ref="AQ234" si="171">SUM(AQ230:AT233)</f>
        <v>0</v>
      </c>
      <c r="AR234" s="433"/>
      <c r="AS234" s="433"/>
      <c r="AT234" s="433"/>
      <c r="AU234" s="433">
        <f t="shared" ref="AU234" si="172">SUM(AU230:AX233)</f>
        <v>0</v>
      </c>
      <c r="AV234" s="433"/>
      <c r="AW234" s="433"/>
      <c r="AX234" s="433"/>
      <c r="AY234" s="433">
        <f t="shared" ref="AY234" si="173">SUM(AY230:BB233)</f>
        <v>0</v>
      </c>
      <c r="AZ234" s="433"/>
      <c r="BA234" s="433"/>
      <c r="BB234" s="433"/>
      <c r="BC234" s="433">
        <f t="shared" ref="BC234" si="174">SUM(BC230:BF233)</f>
        <v>0</v>
      </c>
      <c r="BD234" s="433"/>
      <c r="BE234" s="433"/>
      <c r="BF234" s="433"/>
      <c r="BG234" s="121" t="str">
        <f t="shared" si="138"/>
        <v>n.é.</v>
      </c>
      <c r="BH234" s="122"/>
    </row>
    <row r="235" spans="1:60" ht="20.100000000000001" customHeight="1">
      <c r="A235" s="429">
        <v>185</v>
      </c>
      <c r="B235" s="308"/>
      <c r="C235" s="143" t="s">
        <v>412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5"/>
      <c r="AC235" s="146" t="s">
        <v>413</v>
      </c>
      <c r="AD235" s="147"/>
      <c r="AE235" s="434"/>
      <c r="AF235" s="434"/>
      <c r="AG235" s="434"/>
      <c r="AH235" s="434"/>
      <c r="AI235" s="434"/>
      <c r="AJ235" s="434"/>
      <c r="AK235" s="434"/>
      <c r="AL235" s="434"/>
      <c r="AM235" s="434"/>
      <c r="AN235" s="434"/>
      <c r="AO235" s="434"/>
      <c r="AP235" s="434"/>
      <c r="AQ235" s="434"/>
      <c r="AR235" s="434"/>
      <c r="AS235" s="434"/>
      <c r="AT235" s="434"/>
      <c r="AU235" s="434"/>
      <c r="AV235" s="434"/>
      <c r="AW235" s="434"/>
      <c r="AX235" s="434"/>
      <c r="AY235" s="434"/>
      <c r="AZ235" s="434"/>
      <c r="BA235" s="434"/>
      <c r="BB235" s="434"/>
      <c r="BC235" s="434"/>
      <c r="BD235" s="434"/>
      <c r="BE235" s="434"/>
      <c r="BF235" s="434"/>
      <c r="BG235" s="89" t="str">
        <f t="shared" si="138"/>
        <v>n.é.</v>
      </c>
      <c r="BH235" s="90"/>
    </row>
    <row r="236" spans="1:60" ht="20.100000000000001" customHeight="1">
      <c r="A236" s="429">
        <v>186</v>
      </c>
      <c r="B236" s="308"/>
      <c r="C236" s="143" t="s">
        <v>414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5"/>
      <c r="AC236" s="146" t="s">
        <v>415</v>
      </c>
      <c r="AD236" s="147"/>
      <c r="AE236" s="434"/>
      <c r="AF236" s="434"/>
      <c r="AG236" s="434"/>
      <c r="AH236" s="434"/>
      <c r="AI236" s="434"/>
      <c r="AJ236" s="434"/>
      <c r="AK236" s="434"/>
      <c r="AL236" s="434"/>
      <c r="AM236" s="434"/>
      <c r="AN236" s="434"/>
      <c r="AO236" s="434"/>
      <c r="AP236" s="434"/>
      <c r="AQ236" s="434"/>
      <c r="AR236" s="434"/>
      <c r="AS236" s="434"/>
      <c r="AT236" s="434"/>
      <c r="AU236" s="434"/>
      <c r="AV236" s="434"/>
      <c r="AW236" s="434"/>
      <c r="AX236" s="434"/>
      <c r="AY236" s="434"/>
      <c r="AZ236" s="434"/>
      <c r="BA236" s="434"/>
      <c r="BB236" s="434"/>
      <c r="BC236" s="434"/>
      <c r="BD236" s="434"/>
      <c r="BE236" s="434"/>
      <c r="BF236" s="434"/>
      <c r="BG236" s="89" t="str">
        <f t="shared" si="138"/>
        <v>n.é.</v>
      </c>
      <c r="BH236" s="90"/>
    </row>
    <row r="237" spans="1:60" ht="20.100000000000001" customHeight="1">
      <c r="A237" s="429">
        <v>187</v>
      </c>
      <c r="B237" s="308"/>
      <c r="C237" s="143" t="s">
        <v>416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5"/>
      <c r="AC237" s="146" t="s">
        <v>417</v>
      </c>
      <c r="AD237" s="147"/>
      <c r="AE237" s="434">
        <f>SUM(AE238:AH239)</f>
        <v>102705</v>
      </c>
      <c r="AF237" s="434"/>
      <c r="AG237" s="434"/>
      <c r="AH237" s="434"/>
      <c r="AI237" s="434">
        <v>102706</v>
      </c>
      <c r="AJ237" s="434"/>
      <c r="AK237" s="434"/>
      <c r="AL237" s="434"/>
      <c r="AM237" s="434">
        <v>0</v>
      </c>
      <c r="AN237" s="434"/>
      <c r="AO237" s="434"/>
      <c r="AP237" s="434"/>
      <c r="AQ237" s="434">
        <v>53275</v>
      </c>
      <c r="AR237" s="434"/>
      <c r="AS237" s="434"/>
      <c r="AT237" s="434"/>
      <c r="AU237" s="434">
        <v>0</v>
      </c>
      <c r="AV237" s="434"/>
      <c r="AW237" s="434"/>
      <c r="AX237" s="434"/>
      <c r="AY237" s="434">
        <v>0</v>
      </c>
      <c r="AZ237" s="434"/>
      <c r="BA237" s="434"/>
      <c r="BB237" s="434"/>
      <c r="BC237" s="434">
        <v>53275</v>
      </c>
      <c r="BD237" s="434"/>
      <c r="BE237" s="434"/>
      <c r="BF237" s="434"/>
      <c r="BG237" s="89">
        <f t="shared" si="138"/>
        <v>0.51871360972095104</v>
      </c>
      <c r="BH237" s="90"/>
    </row>
    <row r="238" spans="1:60" s="13" customFormat="1" ht="20.100000000000001" customHeight="1">
      <c r="A238" s="387" t="s">
        <v>527</v>
      </c>
      <c r="B238" s="388"/>
      <c r="C238" s="389" t="s">
        <v>553</v>
      </c>
      <c r="D238" s="390"/>
      <c r="E238" s="390"/>
      <c r="F238" s="390"/>
      <c r="G238" s="390"/>
      <c r="H238" s="390"/>
      <c r="I238" s="390"/>
      <c r="J238" s="390"/>
      <c r="K238" s="390"/>
      <c r="L238" s="390"/>
      <c r="M238" s="390"/>
      <c r="N238" s="390"/>
      <c r="O238" s="390"/>
      <c r="P238" s="390"/>
      <c r="Q238" s="390"/>
      <c r="R238" s="390"/>
      <c r="S238" s="390"/>
      <c r="T238" s="390"/>
      <c r="U238" s="390"/>
      <c r="V238" s="390"/>
      <c r="W238" s="390"/>
      <c r="X238" s="390"/>
      <c r="Y238" s="390"/>
      <c r="Z238" s="390"/>
      <c r="AA238" s="390"/>
      <c r="AB238" s="391"/>
      <c r="AC238" s="392" t="s">
        <v>527</v>
      </c>
      <c r="AD238" s="393"/>
      <c r="AE238" s="381">
        <v>37114</v>
      </c>
      <c r="AF238" s="382"/>
      <c r="AG238" s="382"/>
      <c r="AH238" s="383"/>
      <c r="AI238" s="381">
        <v>37114</v>
      </c>
      <c r="AJ238" s="382"/>
      <c r="AK238" s="382"/>
      <c r="AL238" s="383"/>
      <c r="AM238" s="384">
        <v>0</v>
      </c>
      <c r="AN238" s="384"/>
      <c r="AO238" s="384"/>
      <c r="AP238" s="384"/>
      <c r="AQ238" s="384">
        <v>18218</v>
      </c>
      <c r="AR238" s="384"/>
      <c r="AS238" s="384"/>
      <c r="AT238" s="384"/>
      <c r="AU238" s="384">
        <v>0</v>
      </c>
      <c r="AV238" s="384"/>
      <c r="AW238" s="384"/>
      <c r="AX238" s="384"/>
      <c r="AY238" s="384">
        <v>0</v>
      </c>
      <c r="AZ238" s="384"/>
      <c r="BA238" s="384"/>
      <c r="BB238" s="384"/>
      <c r="BC238" s="384">
        <v>18218</v>
      </c>
      <c r="BD238" s="384"/>
      <c r="BE238" s="384"/>
      <c r="BF238" s="384"/>
      <c r="BG238" s="385">
        <f t="shared" si="138"/>
        <v>0.49086598049253649</v>
      </c>
      <c r="BH238" s="386"/>
    </row>
    <row r="239" spans="1:60" s="13" customFormat="1" ht="20.100000000000001" customHeight="1">
      <c r="A239" s="387" t="s">
        <v>527</v>
      </c>
      <c r="B239" s="388"/>
      <c r="C239" s="389" t="s">
        <v>554</v>
      </c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  <c r="S239" s="390"/>
      <c r="T239" s="390"/>
      <c r="U239" s="390"/>
      <c r="V239" s="390"/>
      <c r="W239" s="390"/>
      <c r="X239" s="390"/>
      <c r="Y239" s="390"/>
      <c r="Z239" s="390"/>
      <c r="AA239" s="390"/>
      <c r="AB239" s="391"/>
      <c r="AC239" s="392" t="s">
        <v>527</v>
      </c>
      <c r="AD239" s="393"/>
      <c r="AE239" s="381">
        <v>65591</v>
      </c>
      <c r="AF239" s="382"/>
      <c r="AG239" s="382"/>
      <c r="AH239" s="383"/>
      <c r="AI239" s="381">
        <v>65591</v>
      </c>
      <c r="AJ239" s="382"/>
      <c r="AK239" s="382"/>
      <c r="AL239" s="383"/>
      <c r="AM239" s="384">
        <v>0</v>
      </c>
      <c r="AN239" s="384"/>
      <c r="AO239" s="384"/>
      <c r="AP239" s="384"/>
      <c r="AQ239" s="384">
        <v>35057</v>
      </c>
      <c r="AR239" s="384"/>
      <c r="AS239" s="384"/>
      <c r="AT239" s="384"/>
      <c r="AU239" s="384">
        <v>0</v>
      </c>
      <c r="AV239" s="384"/>
      <c r="AW239" s="384"/>
      <c r="AX239" s="384"/>
      <c r="AY239" s="384">
        <v>0</v>
      </c>
      <c r="AZ239" s="384"/>
      <c r="BA239" s="384"/>
      <c r="BB239" s="384"/>
      <c r="BC239" s="384">
        <v>35057</v>
      </c>
      <c r="BD239" s="384"/>
      <c r="BE239" s="384"/>
      <c r="BF239" s="384"/>
      <c r="BG239" s="385">
        <f t="shared" si="138"/>
        <v>0.53447881569117717</v>
      </c>
      <c r="BH239" s="386"/>
    </row>
    <row r="240" spans="1:60" ht="20.100000000000001" customHeight="1">
      <c r="A240" s="429">
        <v>188</v>
      </c>
      <c r="B240" s="308"/>
      <c r="C240" s="143" t="s">
        <v>418</v>
      </c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5"/>
      <c r="AC240" s="146" t="s">
        <v>419</v>
      </c>
      <c r="AD240" s="147"/>
      <c r="AE240" s="434"/>
      <c r="AF240" s="434"/>
      <c r="AG240" s="434"/>
      <c r="AH240" s="434"/>
      <c r="AI240" s="434"/>
      <c r="AJ240" s="434"/>
      <c r="AK240" s="434"/>
      <c r="AL240" s="434"/>
      <c r="AM240" s="434"/>
      <c r="AN240" s="434"/>
      <c r="AO240" s="434"/>
      <c r="AP240" s="434"/>
      <c r="AQ240" s="434"/>
      <c r="AR240" s="434"/>
      <c r="AS240" s="434"/>
      <c r="AT240" s="434"/>
      <c r="AU240" s="434"/>
      <c r="AV240" s="434"/>
      <c r="AW240" s="434"/>
      <c r="AX240" s="434"/>
      <c r="AY240" s="434"/>
      <c r="AZ240" s="434"/>
      <c r="BA240" s="434"/>
      <c r="BB240" s="434"/>
      <c r="BC240" s="434"/>
      <c r="BD240" s="434"/>
      <c r="BE240" s="434"/>
      <c r="BF240" s="434"/>
      <c r="BG240" s="89" t="str">
        <f t="shared" si="138"/>
        <v>n.é.</v>
      </c>
      <c r="BH240" s="90"/>
    </row>
    <row r="241" spans="1:60" ht="20.100000000000001" customHeight="1">
      <c r="A241" s="429">
        <v>189</v>
      </c>
      <c r="B241" s="308"/>
      <c r="C241" s="143" t="s">
        <v>420</v>
      </c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5"/>
      <c r="AC241" s="146" t="s">
        <v>421</v>
      </c>
      <c r="AD241" s="147"/>
      <c r="AE241" s="434"/>
      <c r="AF241" s="434"/>
      <c r="AG241" s="434"/>
      <c r="AH241" s="434"/>
      <c r="AI241" s="434"/>
      <c r="AJ241" s="434"/>
      <c r="AK241" s="434"/>
      <c r="AL241" s="434"/>
      <c r="AM241" s="434"/>
      <c r="AN241" s="434"/>
      <c r="AO241" s="434"/>
      <c r="AP241" s="434"/>
      <c r="AQ241" s="434"/>
      <c r="AR241" s="434"/>
      <c r="AS241" s="434"/>
      <c r="AT241" s="434"/>
      <c r="AU241" s="434"/>
      <c r="AV241" s="434"/>
      <c r="AW241" s="434"/>
      <c r="AX241" s="434"/>
      <c r="AY241" s="434"/>
      <c r="AZ241" s="434"/>
      <c r="BA241" s="434"/>
      <c r="BB241" s="434"/>
      <c r="BC241" s="434"/>
      <c r="BD241" s="434"/>
      <c r="BE241" s="434"/>
      <c r="BF241" s="434"/>
      <c r="BG241" s="89" t="str">
        <f t="shared" si="138"/>
        <v>n.é.</v>
      </c>
      <c r="BH241" s="90"/>
    </row>
    <row r="242" spans="1:60" ht="20.100000000000001" customHeight="1">
      <c r="A242" s="429">
        <v>190</v>
      </c>
      <c r="B242" s="308"/>
      <c r="C242" s="143" t="s">
        <v>422</v>
      </c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5"/>
      <c r="AC242" s="146" t="s">
        <v>423</v>
      </c>
      <c r="AD242" s="147"/>
      <c r="AE242" s="434"/>
      <c r="AF242" s="434"/>
      <c r="AG242" s="434"/>
      <c r="AH242" s="434"/>
      <c r="AI242" s="434"/>
      <c r="AJ242" s="434"/>
      <c r="AK242" s="434"/>
      <c r="AL242" s="434"/>
      <c r="AM242" s="434"/>
      <c r="AN242" s="434"/>
      <c r="AO242" s="434"/>
      <c r="AP242" s="434"/>
      <c r="AQ242" s="434"/>
      <c r="AR242" s="434"/>
      <c r="AS242" s="434"/>
      <c r="AT242" s="434"/>
      <c r="AU242" s="434"/>
      <c r="AV242" s="434"/>
      <c r="AW242" s="434"/>
      <c r="AX242" s="434"/>
      <c r="AY242" s="434"/>
      <c r="AZ242" s="434"/>
      <c r="BA242" s="434"/>
      <c r="BB242" s="434"/>
      <c r="BC242" s="434"/>
      <c r="BD242" s="434"/>
      <c r="BE242" s="434"/>
      <c r="BF242" s="434"/>
      <c r="BG242" s="89" t="str">
        <f t="shared" si="138"/>
        <v>n.é.</v>
      </c>
      <c r="BH242" s="90"/>
    </row>
    <row r="243" spans="1:60" ht="20.100000000000001" customHeight="1">
      <c r="A243" s="430">
        <v>191</v>
      </c>
      <c r="B243" s="416"/>
      <c r="C243" s="148" t="s">
        <v>488</v>
      </c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50"/>
      <c r="AC243" s="141" t="s">
        <v>424</v>
      </c>
      <c r="AD243" s="142"/>
      <c r="AE243" s="433">
        <f>AE229+SUM(AE234:AH242)-SUM(AE238:AH239)</f>
        <v>102705</v>
      </c>
      <c r="AF243" s="433"/>
      <c r="AG243" s="433"/>
      <c r="AH243" s="433"/>
      <c r="AI243" s="433">
        <f t="shared" ref="AI243" si="175">AI229+SUM(AI234:AL242)-SUM(AI238:AL239)</f>
        <v>102706</v>
      </c>
      <c r="AJ243" s="433"/>
      <c r="AK243" s="433"/>
      <c r="AL243" s="433"/>
      <c r="AM243" s="433">
        <f t="shared" ref="AM243" si="176">AM229+SUM(AM234:AP242)-SUM(AM238:AP239)</f>
        <v>0</v>
      </c>
      <c r="AN243" s="433"/>
      <c r="AO243" s="433"/>
      <c r="AP243" s="433"/>
      <c r="AQ243" s="433">
        <f t="shared" ref="AQ243" si="177">AQ229+SUM(AQ234:AT242)-SUM(AQ238:AT239)</f>
        <v>53275</v>
      </c>
      <c r="AR243" s="433"/>
      <c r="AS243" s="433"/>
      <c r="AT243" s="433"/>
      <c r="AU243" s="433">
        <f t="shared" ref="AU243" si="178">AU229+SUM(AU234:AX242)-SUM(AU238:AX239)</f>
        <v>0</v>
      </c>
      <c r="AV243" s="433"/>
      <c r="AW243" s="433"/>
      <c r="AX243" s="433"/>
      <c r="AY243" s="433">
        <f t="shared" ref="AY243" si="179">AY229+SUM(AY234:BB242)-SUM(AY238:BB239)</f>
        <v>0</v>
      </c>
      <c r="AZ243" s="433"/>
      <c r="BA243" s="433"/>
      <c r="BB243" s="433"/>
      <c r="BC243" s="433">
        <f t="shared" ref="BC243" si="180">BC229+SUM(BC234:BF242)-SUM(BC238:BF239)</f>
        <v>53275</v>
      </c>
      <c r="BD243" s="433"/>
      <c r="BE243" s="433"/>
      <c r="BF243" s="433"/>
      <c r="BG243" s="121">
        <f t="shared" si="138"/>
        <v>0.51871360972095104</v>
      </c>
      <c r="BH243" s="122"/>
    </row>
    <row r="244" spans="1:60" ht="20.100000000000001" customHeight="1">
      <c r="A244" s="429">
        <v>192</v>
      </c>
      <c r="B244" s="308"/>
      <c r="C244" s="143" t="s">
        <v>425</v>
      </c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5"/>
      <c r="AC244" s="146" t="s">
        <v>426</v>
      </c>
      <c r="AD244" s="147"/>
      <c r="AE244" s="432"/>
      <c r="AF244" s="432"/>
      <c r="AG244" s="432"/>
      <c r="AH244" s="432"/>
      <c r="AI244" s="432"/>
      <c r="AJ244" s="432"/>
      <c r="AK244" s="432"/>
      <c r="AL244" s="432"/>
      <c r="AM244" s="432"/>
      <c r="AN244" s="432"/>
      <c r="AO244" s="432"/>
      <c r="AP244" s="432"/>
      <c r="AQ244" s="432"/>
      <c r="AR244" s="432"/>
      <c r="AS244" s="432"/>
      <c r="AT244" s="432"/>
      <c r="AU244" s="432"/>
      <c r="AV244" s="432"/>
      <c r="AW244" s="432"/>
      <c r="AX244" s="432"/>
      <c r="AY244" s="432"/>
      <c r="AZ244" s="432"/>
      <c r="BA244" s="432"/>
      <c r="BB244" s="432"/>
      <c r="BC244" s="432"/>
      <c r="BD244" s="432"/>
      <c r="BE244" s="432"/>
      <c r="BF244" s="432"/>
      <c r="BG244" s="121" t="str">
        <f t="shared" si="138"/>
        <v>n.é.</v>
      </c>
      <c r="BH244" s="122"/>
    </row>
    <row r="245" spans="1:60" ht="20.100000000000001" customHeight="1">
      <c r="A245" s="429">
        <v>193</v>
      </c>
      <c r="B245" s="308"/>
      <c r="C245" s="123" t="s">
        <v>427</v>
      </c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5"/>
      <c r="AC245" s="146" t="s">
        <v>428</v>
      </c>
      <c r="AD245" s="147"/>
      <c r="AE245" s="432"/>
      <c r="AF245" s="432"/>
      <c r="AG245" s="432"/>
      <c r="AH245" s="432"/>
      <c r="AI245" s="432"/>
      <c r="AJ245" s="432"/>
      <c r="AK245" s="432"/>
      <c r="AL245" s="432"/>
      <c r="AM245" s="432"/>
      <c r="AN245" s="432"/>
      <c r="AO245" s="432"/>
      <c r="AP245" s="432"/>
      <c r="AQ245" s="432"/>
      <c r="AR245" s="432"/>
      <c r="AS245" s="432"/>
      <c r="AT245" s="432"/>
      <c r="AU245" s="432"/>
      <c r="AV245" s="432"/>
      <c r="AW245" s="432"/>
      <c r="AX245" s="432"/>
      <c r="AY245" s="432"/>
      <c r="AZ245" s="432"/>
      <c r="BA245" s="432"/>
      <c r="BB245" s="432"/>
      <c r="BC245" s="432"/>
      <c r="BD245" s="432"/>
      <c r="BE245" s="432"/>
      <c r="BF245" s="432"/>
      <c r="BG245" s="121" t="str">
        <f t="shared" si="138"/>
        <v>n.é.</v>
      </c>
      <c r="BH245" s="122"/>
    </row>
    <row r="246" spans="1:60" ht="20.100000000000001" customHeight="1">
      <c r="A246" s="429">
        <v>194</v>
      </c>
      <c r="B246" s="308"/>
      <c r="C246" s="143" t="s">
        <v>429</v>
      </c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5"/>
      <c r="AC246" s="146" t="s">
        <v>430</v>
      </c>
      <c r="AD246" s="147"/>
      <c r="AE246" s="432"/>
      <c r="AF246" s="432"/>
      <c r="AG246" s="432"/>
      <c r="AH246" s="432"/>
      <c r="AI246" s="432"/>
      <c r="AJ246" s="432"/>
      <c r="AK246" s="432"/>
      <c r="AL246" s="432"/>
      <c r="AM246" s="432"/>
      <c r="AN246" s="432"/>
      <c r="AO246" s="432"/>
      <c r="AP246" s="432"/>
      <c r="AQ246" s="432"/>
      <c r="AR246" s="432"/>
      <c r="AS246" s="432"/>
      <c r="AT246" s="432"/>
      <c r="AU246" s="432"/>
      <c r="AV246" s="432"/>
      <c r="AW246" s="432"/>
      <c r="AX246" s="432"/>
      <c r="AY246" s="432"/>
      <c r="AZ246" s="432"/>
      <c r="BA246" s="432"/>
      <c r="BB246" s="432"/>
      <c r="BC246" s="432"/>
      <c r="BD246" s="432"/>
      <c r="BE246" s="432"/>
      <c r="BF246" s="432"/>
      <c r="BG246" s="121" t="str">
        <f t="shared" si="138"/>
        <v>n.é.</v>
      </c>
      <c r="BH246" s="122"/>
    </row>
    <row r="247" spans="1:60" ht="20.100000000000001" customHeight="1">
      <c r="A247" s="429">
        <v>195</v>
      </c>
      <c r="B247" s="308"/>
      <c r="C247" s="143" t="s">
        <v>431</v>
      </c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5"/>
      <c r="AC247" s="146" t="s">
        <v>432</v>
      </c>
      <c r="AD247" s="147"/>
      <c r="AE247" s="432"/>
      <c r="AF247" s="432"/>
      <c r="AG247" s="432"/>
      <c r="AH247" s="432"/>
      <c r="AI247" s="432"/>
      <c r="AJ247" s="432"/>
      <c r="AK247" s="432"/>
      <c r="AL247" s="432"/>
      <c r="AM247" s="432"/>
      <c r="AN247" s="432"/>
      <c r="AO247" s="432"/>
      <c r="AP247" s="432"/>
      <c r="AQ247" s="432"/>
      <c r="AR247" s="432"/>
      <c r="AS247" s="432"/>
      <c r="AT247" s="432"/>
      <c r="AU247" s="432"/>
      <c r="AV247" s="432"/>
      <c r="AW247" s="432"/>
      <c r="AX247" s="432"/>
      <c r="AY247" s="432"/>
      <c r="AZ247" s="432"/>
      <c r="BA247" s="432"/>
      <c r="BB247" s="432"/>
      <c r="BC247" s="432"/>
      <c r="BD247" s="432"/>
      <c r="BE247" s="432"/>
      <c r="BF247" s="432"/>
      <c r="BG247" s="121" t="str">
        <f t="shared" si="138"/>
        <v>n.é.</v>
      </c>
      <c r="BH247" s="122"/>
    </row>
    <row r="248" spans="1:60" s="3" customFormat="1" ht="20.100000000000001" customHeight="1">
      <c r="A248" s="430">
        <v>196</v>
      </c>
      <c r="B248" s="416"/>
      <c r="C248" s="148" t="s">
        <v>489</v>
      </c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50"/>
      <c r="AC248" s="141" t="s">
        <v>433</v>
      </c>
      <c r="AD248" s="142"/>
      <c r="AE248" s="433">
        <f>SUM(AE244:AH247)</f>
        <v>0</v>
      </c>
      <c r="AF248" s="433"/>
      <c r="AG248" s="433"/>
      <c r="AH248" s="433"/>
      <c r="AI248" s="433">
        <f t="shared" ref="AI248" si="181">SUM(AI244:AL247)</f>
        <v>0</v>
      </c>
      <c r="AJ248" s="433"/>
      <c r="AK248" s="433"/>
      <c r="AL248" s="433"/>
      <c r="AM248" s="433">
        <f t="shared" ref="AM248" si="182">SUM(AM244:AP247)</f>
        <v>0</v>
      </c>
      <c r="AN248" s="433"/>
      <c r="AO248" s="433"/>
      <c r="AP248" s="433"/>
      <c r="AQ248" s="433">
        <f t="shared" ref="AQ248" si="183">SUM(AQ244:AT247)</f>
        <v>0</v>
      </c>
      <c r="AR248" s="433"/>
      <c r="AS248" s="433"/>
      <c r="AT248" s="433"/>
      <c r="AU248" s="433">
        <f t="shared" ref="AU248" si="184">SUM(AU244:AX247)</f>
        <v>0</v>
      </c>
      <c r="AV248" s="433"/>
      <c r="AW248" s="433"/>
      <c r="AX248" s="433"/>
      <c r="AY248" s="433">
        <f t="shared" ref="AY248" si="185">SUM(AY244:BB247)</f>
        <v>0</v>
      </c>
      <c r="AZ248" s="433"/>
      <c r="BA248" s="433"/>
      <c r="BB248" s="433"/>
      <c r="BC248" s="433">
        <f t="shared" ref="BC248" si="186">SUM(BC244:BF247)</f>
        <v>0</v>
      </c>
      <c r="BD248" s="433"/>
      <c r="BE248" s="433"/>
      <c r="BF248" s="433"/>
      <c r="BG248" s="121" t="str">
        <f t="shared" si="138"/>
        <v>n.é.</v>
      </c>
      <c r="BH248" s="122"/>
    </row>
    <row r="249" spans="1:60" ht="20.100000000000001" customHeight="1">
      <c r="A249" s="429">
        <v>197</v>
      </c>
      <c r="B249" s="308"/>
      <c r="C249" s="123" t="s">
        <v>434</v>
      </c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5"/>
      <c r="AC249" s="146" t="s">
        <v>435</v>
      </c>
      <c r="AD249" s="147"/>
      <c r="AE249" s="434"/>
      <c r="AF249" s="434"/>
      <c r="AG249" s="434"/>
      <c r="AH249" s="434"/>
      <c r="AI249" s="434"/>
      <c r="AJ249" s="434"/>
      <c r="AK249" s="434"/>
      <c r="AL249" s="434"/>
      <c r="AM249" s="434"/>
      <c r="AN249" s="434"/>
      <c r="AO249" s="434"/>
      <c r="AP249" s="434"/>
      <c r="AQ249" s="434"/>
      <c r="AR249" s="434"/>
      <c r="AS249" s="434"/>
      <c r="AT249" s="434"/>
      <c r="AU249" s="434"/>
      <c r="AV249" s="434"/>
      <c r="AW249" s="434"/>
      <c r="AX249" s="434"/>
      <c r="AY249" s="434"/>
      <c r="AZ249" s="434"/>
      <c r="BA249" s="434"/>
      <c r="BB249" s="434"/>
      <c r="BC249" s="434"/>
      <c r="BD249" s="434"/>
      <c r="BE249" s="434"/>
      <c r="BF249" s="434"/>
      <c r="BG249" s="89" t="str">
        <f t="shared" si="138"/>
        <v>n.é.</v>
      </c>
      <c r="BH249" s="90"/>
    </row>
    <row r="250" spans="1:60" s="3" customFormat="1" ht="20.100000000000001" customHeight="1">
      <c r="A250" s="431">
        <v>198</v>
      </c>
      <c r="B250" s="322"/>
      <c r="C250" s="165" t="s">
        <v>490</v>
      </c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7"/>
      <c r="AC250" s="168" t="s">
        <v>436</v>
      </c>
      <c r="AD250" s="169"/>
      <c r="AE250" s="435">
        <f>AE243+AE248+AE249</f>
        <v>102705</v>
      </c>
      <c r="AF250" s="435"/>
      <c r="AG250" s="435"/>
      <c r="AH250" s="435"/>
      <c r="AI250" s="435">
        <f t="shared" ref="AI250" si="187">AI243+AI248+AI249</f>
        <v>102706</v>
      </c>
      <c r="AJ250" s="435"/>
      <c r="AK250" s="435"/>
      <c r="AL250" s="435"/>
      <c r="AM250" s="435">
        <f t="shared" ref="AM250" si="188">AM243+AM248+AM249</f>
        <v>0</v>
      </c>
      <c r="AN250" s="435"/>
      <c r="AO250" s="435"/>
      <c r="AP250" s="435"/>
      <c r="AQ250" s="435">
        <f t="shared" ref="AQ250" si="189">AQ243+AQ248+AQ249</f>
        <v>53275</v>
      </c>
      <c r="AR250" s="435"/>
      <c r="AS250" s="435"/>
      <c r="AT250" s="435"/>
      <c r="AU250" s="435">
        <f t="shared" ref="AU250" si="190">AU243+AU248+AU249</f>
        <v>0</v>
      </c>
      <c r="AV250" s="435"/>
      <c r="AW250" s="435"/>
      <c r="AX250" s="435"/>
      <c r="AY250" s="435">
        <f t="shared" ref="AY250" si="191">AY243+AY248+AY249</f>
        <v>0</v>
      </c>
      <c r="AZ250" s="435"/>
      <c r="BA250" s="435"/>
      <c r="BB250" s="435"/>
      <c r="BC250" s="435">
        <f t="shared" ref="BC250" si="192">BC243+BC248+BC249</f>
        <v>53275</v>
      </c>
      <c r="BD250" s="435"/>
      <c r="BE250" s="435"/>
      <c r="BF250" s="435"/>
      <c r="BG250" s="139">
        <f t="shared" si="138"/>
        <v>0.51871360972095104</v>
      </c>
      <c r="BH250" s="140"/>
    </row>
    <row r="251" spans="1:60" s="3" customFormat="1" ht="20.100000000000001" customHeight="1">
      <c r="A251" s="323">
        <v>199</v>
      </c>
      <c r="B251" s="324"/>
      <c r="C251" s="215" t="s">
        <v>491</v>
      </c>
      <c r="D251" s="216"/>
      <c r="E251" s="216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7"/>
      <c r="AC251" s="218"/>
      <c r="AD251" s="219"/>
      <c r="AE251" s="350">
        <f>AE225+AE250</f>
        <v>323534.09999999998</v>
      </c>
      <c r="AF251" s="350"/>
      <c r="AG251" s="350"/>
      <c r="AH251" s="350"/>
      <c r="AI251" s="350">
        <f t="shared" ref="AI251" si="193">AI225+AI250</f>
        <v>329182</v>
      </c>
      <c r="AJ251" s="350"/>
      <c r="AK251" s="350"/>
      <c r="AL251" s="350"/>
      <c r="AM251" s="350">
        <f t="shared" ref="AM251" si="194">AM225+AM250</f>
        <v>0</v>
      </c>
      <c r="AN251" s="350"/>
      <c r="AO251" s="350"/>
      <c r="AP251" s="350"/>
      <c r="AQ251" s="350">
        <f t="shared" ref="AQ251" si="195">AQ225+AQ250</f>
        <v>158307</v>
      </c>
      <c r="AR251" s="350"/>
      <c r="AS251" s="350"/>
      <c r="AT251" s="350"/>
      <c r="AU251" s="350">
        <f t="shared" ref="AU251" si="196">AU225+AU250</f>
        <v>0</v>
      </c>
      <c r="AV251" s="350"/>
      <c r="AW251" s="350"/>
      <c r="AX251" s="350"/>
      <c r="AY251" s="350">
        <f t="shared" ref="AY251" si="197">AY225+AY250</f>
        <v>173</v>
      </c>
      <c r="AZ251" s="350"/>
      <c r="BA251" s="350"/>
      <c r="BB251" s="350"/>
      <c r="BC251" s="350">
        <f t="shared" ref="BC251" si="198">BC225+BC250</f>
        <v>146888</v>
      </c>
      <c r="BD251" s="350"/>
      <c r="BE251" s="350"/>
      <c r="BF251" s="350"/>
      <c r="BG251" s="210">
        <f t="shared" si="138"/>
        <v>0.44622123931442181</v>
      </c>
      <c r="BH251" s="211"/>
    </row>
    <row r="253" spans="1:60">
      <c r="AC253" s="331"/>
      <c r="AD253" s="331"/>
      <c r="AE253" s="436">
        <f>AE251-AE116</f>
        <v>9.9999999976716936E-2</v>
      </c>
      <c r="AF253" s="436"/>
      <c r="AG253" s="436"/>
      <c r="AH253" s="436"/>
      <c r="AI253" s="436">
        <f t="shared" ref="AI253" si="199">AI251-AI116</f>
        <v>0</v>
      </c>
      <c r="AJ253" s="436"/>
      <c r="AK253" s="436"/>
      <c r="AL253" s="436"/>
      <c r="AM253" s="437"/>
      <c r="AN253" s="437"/>
      <c r="AO253" s="437"/>
      <c r="AP253" s="437"/>
      <c r="AQ253" s="437"/>
      <c r="AR253" s="437"/>
      <c r="AS253" s="437"/>
      <c r="AT253" s="437"/>
      <c r="AU253" s="437"/>
      <c r="AV253" s="437"/>
      <c r="AW253" s="437"/>
      <c r="AX253" s="437"/>
      <c r="AY253" s="437"/>
      <c r="AZ253" s="437"/>
      <c r="BA253" s="437"/>
      <c r="BB253" s="437"/>
      <c r="BC253" s="436">
        <f>BC116-BC251</f>
        <v>14217</v>
      </c>
      <c r="BD253" s="436"/>
      <c r="BE253" s="436"/>
      <c r="BF253" s="436"/>
      <c r="BG253" s="438"/>
      <c r="BH253" s="438"/>
    </row>
  </sheetData>
  <mergeCells count="2719">
    <mergeCell ref="AQ177:AT177"/>
    <mergeCell ref="AU177:AX177"/>
    <mergeCell ref="AY177:BB177"/>
    <mergeCell ref="AQ176:AT176"/>
    <mergeCell ref="AU176:AX176"/>
    <mergeCell ref="AY19:BB19"/>
    <mergeCell ref="BC19:BF19"/>
    <mergeCell ref="BG19:BH19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BG139:BH139"/>
    <mergeCell ref="AQ137:AT137"/>
    <mergeCell ref="AQ61:AT61"/>
    <mergeCell ref="AU61:AX61"/>
    <mergeCell ref="AY61:BB61"/>
    <mergeCell ref="BC61:BF61"/>
    <mergeCell ref="BG61:BH61"/>
    <mergeCell ref="AC253:AD253"/>
    <mergeCell ref="AE253:AH253"/>
    <mergeCell ref="AI253:AL253"/>
    <mergeCell ref="AM253:AP253"/>
    <mergeCell ref="AQ253:AT253"/>
    <mergeCell ref="AU253:AX253"/>
    <mergeCell ref="AY253:BB253"/>
    <mergeCell ref="BC253:BF253"/>
    <mergeCell ref="BG253:BH253"/>
    <mergeCell ref="AU21:AX21"/>
    <mergeCell ref="AY21:BB21"/>
    <mergeCell ref="BC21:BF21"/>
    <mergeCell ref="BG21:BH21"/>
    <mergeCell ref="AM170:AP170"/>
    <mergeCell ref="AM183:AP183"/>
    <mergeCell ref="AQ183:AT183"/>
    <mergeCell ref="AQ181:AT181"/>
    <mergeCell ref="AU181:AX181"/>
    <mergeCell ref="AY181:BB181"/>
    <mergeCell ref="AE173:AH173"/>
    <mergeCell ref="BG175:BH175"/>
    <mergeCell ref="AQ173:AT173"/>
    <mergeCell ref="AU173:AX173"/>
    <mergeCell ref="AY173:BB173"/>
    <mergeCell ref="BC173:BF173"/>
    <mergeCell ref="BG173:BH173"/>
    <mergeCell ref="AC176:AD176"/>
    <mergeCell ref="AE176:AH176"/>
    <mergeCell ref="AI176:AL176"/>
    <mergeCell ref="BG199:BH199"/>
    <mergeCell ref="AU200:AX200"/>
    <mergeCell ref="AY200:BB200"/>
    <mergeCell ref="AU150:AX150"/>
    <mergeCell ref="AY150:BB150"/>
    <mergeCell ref="BC150:BF150"/>
    <mergeCell ref="BG150:BH150"/>
    <mergeCell ref="AM141:AP141"/>
    <mergeCell ref="AQ141:AT141"/>
    <mergeCell ref="AU141:AX141"/>
    <mergeCell ref="AY141:BB141"/>
    <mergeCell ref="BC141:BF141"/>
    <mergeCell ref="AQ21:AT21"/>
    <mergeCell ref="AQ20:AT20"/>
    <mergeCell ref="AU20:AX20"/>
    <mergeCell ref="AY20:BB20"/>
    <mergeCell ref="BC20:BF20"/>
    <mergeCell ref="BG20:BH20"/>
    <mergeCell ref="AY176:BB176"/>
    <mergeCell ref="BC176:BF176"/>
    <mergeCell ref="BG176:BH176"/>
    <mergeCell ref="AM171:AP171"/>
    <mergeCell ref="AQ171:AT171"/>
    <mergeCell ref="AU171:AX171"/>
    <mergeCell ref="AY171:BB171"/>
    <mergeCell ref="BC171:BF171"/>
    <mergeCell ref="BG171:BH171"/>
    <mergeCell ref="AM175:AP175"/>
    <mergeCell ref="AQ175:AT175"/>
    <mergeCell ref="AU175:AX175"/>
    <mergeCell ref="AY175:BB175"/>
    <mergeCell ref="BC175:BF175"/>
    <mergeCell ref="AM61:AP61"/>
    <mergeCell ref="A21:B21"/>
    <mergeCell ref="C21:AB21"/>
    <mergeCell ref="AC21:AD21"/>
    <mergeCell ref="AE21:AH21"/>
    <mergeCell ref="AI21:AL21"/>
    <mergeCell ref="AM21:AP21"/>
    <mergeCell ref="A174:B174"/>
    <mergeCell ref="C174:AB174"/>
    <mergeCell ref="AC174:AD174"/>
    <mergeCell ref="AE174:AH174"/>
    <mergeCell ref="AI174:AL174"/>
    <mergeCell ref="AM174:AP174"/>
    <mergeCell ref="AM179:AP179"/>
    <mergeCell ref="A177:B177"/>
    <mergeCell ref="C177:AB177"/>
    <mergeCell ref="AC177:AD177"/>
    <mergeCell ref="AE177:AH177"/>
    <mergeCell ref="AI177:AL177"/>
    <mergeCell ref="AM177:AP177"/>
    <mergeCell ref="AM176:AP176"/>
    <mergeCell ref="A139:B139"/>
    <mergeCell ref="A175:B175"/>
    <mergeCell ref="C175:AB175"/>
    <mergeCell ref="AC175:AD175"/>
    <mergeCell ref="AE175:AH175"/>
    <mergeCell ref="AI175:AL175"/>
    <mergeCell ref="A173:B173"/>
    <mergeCell ref="C173:AB173"/>
    <mergeCell ref="AC173:AD173"/>
    <mergeCell ref="A176:B176"/>
    <mergeCell ref="C176:AB176"/>
    <mergeCell ref="AQ194:AT194"/>
    <mergeCell ref="AU194:AX194"/>
    <mergeCell ref="AY194:BB194"/>
    <mergeCell ref="BC194:BF194"/>
    <mergeCell ref="BG194:BH194"/>
    <mergeCell ref="AQ193:AT193"/>
    <mergeCell ref="AU193:AX193"/>
    <mergeCell ref="AY193:BB193"/>
    <mergeCell ref="AM184:AP184"/>
    <mergeCell ref="AQ192:AT192"/>
    <mergeCell ref="AU192:AX192"/>
    <mergeCell ref="AY192:BB192"/>
    <mergeCell ref="BC192:BF192"/>
    <mergeCell ref="BG192:BH192"/>
    <mergeCell ref="AQ191:AT191"/>
    <mergeCell ref="AU191:AX191"/>
    <mergeCell ref="AY191:BB191"/>
    <mergeCell ref="BC191:BF191"/>
    <mergeCell ref="BG191:BH191"/>
    <mergeCell ref="AM188:AP188"/>
    <mergeCell ref="AQ188:AT188"/>
    <mergeCell ref="AU188:AX188"/>
    <mergeCell ref="AY188:BB188"/>
    <mergeCell ref="BC188:BF188"/>
    <mergeCell ref="BG188:BH188"/>
    <mergeCell ref="AQ187:AT187"/>
    <mergeCell ref="BG184:BH184"/>
    <mergeCell ref="AC196:AD196"/>
    <mergeCell ref="AE196:AH196"/>
    <mergeCell ref="AI196:AL196"/>
    <mergeCell ref="A195:B195"/>
    <mergeCell ref="C195:AB195"/>
    <mergeCell ref="AC195:AD195"/>
    <mergeCell ref="AE195:AH195"/>
    <mergeCell ref="AI195:AL195"/>
    <mergeCell ref="AM195:AP195"/>
    <mergeCell ref="AM194:AP194"/>
    <mergeCell ref="A194:B194"/>
    <mergeCell ref="C194:AB194"/>
    <mergeCell ref="AC194:AD194"/>
    <mergeCell ref="AE194:AH194"/>
    <mergeCell ref="AI194:AL194"/>
    <mergeCell ref="C184:AB184"/>
    <mergeCell ref="AC184:AD184"/>
    <mergeCell ref="AE184:AH184"/>
    <mergeCell ref="AI184:AL184"/>
    <mergeCell ref="AE192:AH192"/>
    <mergeCell ref="AI192:AL192"/>
    <mergeCell ref="A192:B192"/>
    <mergeCell ref="C192:AB192"/>
    <mergeCell ref="AC192:AD192"/>
    <mergeCell ref="AY198:BB198"/>
    <mergeCell ref="BC198:BF198"/>
    <mergeCell ref="BG198:BH198"/>
    <mergeCell ref="A200:B200"/>
    <mergeCell ref="C200:AB200"/>
    <mergeCell ref="AC200:AD200"/>
    <mergeCell ref="AE200:AH200"/>
    <mergeCell ref="AI200:AL200"/>
    <mergeCell ref="BG177:BH177"/>
    <mergeCell ref="A179:B179"/>
    <mergeCell ref="C179:AB179"/>
    <mergeCell ref="AC179:AD179"/>
    <mergeCell ref="AM196:AP196"/>
    <mergeCell ref="AQ196:AT196"/>
    <mergeCell ref="AU196:AX196"/>
    <mergeCell ref="AY196:BB196"/>
    <mergeCell ref="BC196:BF196"/>
    <mergeCell ref="BG196:BH196"/>
    <mergeCell ref="AQ195:AT195"/>
    <mergeCell ref="AU195:AX195"/>
    <mergeCell ref="AY195:BB195"/>
    <mergeCell ref="BC195:BF195"/>
    <mergeCell ref="BG195:BH195"/>
    <mergeCell ref="A196:B196"/>
    <mergeCell ref="BC177:BF177"/>
    <mergeCell ref="A199:B199"/>
    <mergeCell ref="C199:AB199"/>
    <mergeCell ref="AC199:AD199"/>
    <mergeCell ref="AE199:AH199"/>
    <mergeCell ref="AI199:AL199"/>
    <mergeCell ref="AM199:AP199"/>
    <mergeCell ref="C196:AB196"/>
    <mergeCell ref="AM239:AP239"/>
    <mergeCell ref="AQ239:AT239"/>
    <mergeCell ref="AU239:AX239"/>
    <mergeCell ref="AY239:BB239"/>
    <mergeCell ref="BC239:BF239"/>
    <mergeCell ref="BG239:BH239"/>
    <mergeCell ref="AQ238:AT238"/>
    <mergeCell ref="AU238:AX238"/>
    <mergeCell ref="AY238:BB238"/>
    <mergeCell ref="BC238:BF238"/>
    <mergeCell ref="BG238:BH238"/>
    <mergeCell ref="A239:B239"/>
    <mergeCell ref="C239:AB239"/>
    <mergeCell ref="AC239:AD239"/>
    <mergeCell ref="AE239:AH239"/>
    <mergeCell ref="AI239:AL239"/>
    <mergeCell ref="A238:B238"/>
    <mergeCell ref="C238:AB238"/>
    <mergeCell ref="AC238:AD238"/>
    <mergeCell ref="AE238:AH238"/>
    <mergeCell ref="AI238:AL238"/>
    <mergeCell ref="AM238:AP238"/>
    <mergeCell ref="A150:B150"/>
    <mergeCell ref="C150:AB150"/>
    <mergeCell ref="AC150:AD150"/>
    <mergeCell ref="AE150:AH150"/>
    <mergeCell ref="AI150:AL150"/>
    <mergeCell ref="AM150:AP150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185:B185"/>
    <mergeCell ref="C185:AB185"/>
    <mergeCell ref="AC185:AD185"/>
    <mergeCell ref="AE185:AH185"/>
    <mergeCell ref="AI185:AL185"/>
    <mergeCell ref="A184:B184"/>
    <mergeCell ref="AC148:AD148"/>
    <mergeCell ref="AE148:AH148"/>
    <mergeCell ref="AI148:AL148"/>
    <mergeCell ref="AM148:AP148"/>
    <mergeCell ref="BC237:BF237"/>
    <mergeCell ref="BG141:BH141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A141:B141"/>
    <mergeCell ref="C141:AB141"/>
    <mergeCell ref="AC141:AD141"/>
    <mergeCell ref="BC200:BF200"/>
    <mergeCell ref="BG200:BH200"/>
    <mergeCell ref="AQ198:AT198"/>
    <mergeCell ref="AU198:AX198"/>
    <mergeCell ref="BG146:BH146"/>
    <mergeCell ref="A147:B147"/>
    <mergeCell ref="C147:AB147"/>
    <mergeCell ref="AC147:AD147"/>
    <mergeCell ref="AE147:AH147"/>
    <mergeCell ref="AM200:AP200"/>
    <mergeCell ref="AQ200:AT200"/>
    <mergeCell ref="A193:B193"/>
    <mergeCell ref="C193:AB193"/>
    <mergeCell ref="AC193:AD193"/>
    <mergeCell ref="AE193:AH193"/>
    <mergeCell ref="AI193:AL193"/>
    <mergeCell ref="AM193:AP193"/>
    <mergeCell ref="AM192:AP192"/>
    <mergeCell ref="AQ57:AT57"/>
    <mergeCell ref="AU57:AX57"/>
    <mergeCell ref="AY57:BB57"/>
    <mergeCell ref="BC57:BF57"/>
    <mergeCell ref="BG57:BH57"/>
    <mergeCell ref="A61:B61"/>
    <mergeCell ref="C61:AB61"/>
    <mergeCell ref="AC61:AD61"/>
    <mergeCell ref="AE61:AH61"/>
    <mergeCell ref="AM139:AP139"/>
    <mergeCell ref="AQ139:AT139"/>
    <mergeCell ref="AI147:AL147"/>
    <mergeCell ref="AI146:AL146"/>
    <mergeCell ref="A137:B137"/>
    <mergeCell ref="C137:AB137"/>
    <mergeCell ref="AC137:AD137"/>
    <mergeCell ref="AE137:AH137"/>
    <mergeCell ref="AI137:AL137"/>
    <mergeCell ref="AM137:AP137"/>
    <mergeCell ref="AM138:AP138"/>
    <mergeCell ref="AQ138:AT138"/>
    <mergeCell ref="AU138:AX138"/>
    <mergeCell ref="AY138:BB138"/>
    <mergeCell ref="BC138:BF138"/>
    <mergeCell ref="BG138:BH138"/>
    <mergeCell ref="A138:B138"/>
    <mergeCell ref="C138:AB138"/>
    <mergeCell ref="AC138:AD138"/>
    <mergeCell ref="AY145:BB145"/>
    <mergeCell ref="BC145:BF145"/>
    <mergeCell ref="BG145:BH145"/>
    <mergeCell ref="AQ144:AT144"/>
    <mergeCell ref="BG67:BH67"/>
    <mergeCell ref="A67:B67"/>
    <mergeCell ref="C67:AB67"/>
    <mergeCell ref="AC67:AD67"/>
    <mergeCell ref="AE67:AH67"/>
    <mergeCell ref="AI67:AL67"/>
    <mergeCell ref="AQ88:AT88"/>
    <mergeCell ref="AU88:AX88"/>
    <mergeCell ref="AC140:AD140"/>
    <mergeCell ref="AE140:AH140"/>
    <mergeCell ref="AI140:AL140"/>
    <mergeCell ref="AM140:AP140"/>
    <mergeCell ref="A144:B144"/>
    <mergeCell ref="C144:AB144"/>
    <mergeCell ref="AC144:AD144"/>
    <mergeCell ref="AE144:AH144"/>
    <mergeCell ref="AI144:AL144"/>
    <mergeCell ref="AM144:AP144"/>
    <mergeCell ref="AM143:AP143"/>
    <mergeCell ref="AQ143:AT143"/>
    <mergeCell ref="AU143:AX143"/>
    <mergeCell ref="A143:B143"/>
    <mergeCell ref="AE141:AH141"/>
    <mergeCell ref="AI141:AL141"/>
    <mergeCell ref="A140:B140"/>
    <mergeCell ref="C140:AB140"/>
    <mergeCell ref="AU144:AX144"/>
    <mergeCell ref="AY144:BB144"/>
    <mergeCell ref="BC144:BF144"/>
    <mergeCell ref="BG144:BH144"/>
    <mergeCell ref="C139:AB139"/>
    <mergeCell ref="AC139:AD139"/>
    <mergeCell ref="AI61:AL61"/>
    <mergeCell ref="A57:B57"/>
    <mergeCell ref="C57:AB57"/>
    <mergeCell ref="AC57:AD57"/>
    <mergeCell ref="AE57:AH57"/>
    <mergeCell ref="AI57:AL57"/>
    <mergeCell ref="AM57:AP57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Q56:AT56"/>
    <mergeCell ref="AU56:AX56"/>
    <mergeCell ref="AY56:BB56"/>
    <mergeCell ref="BC56:BF56"/>
    <mergeCell ref="BG56:BH56"/>
    <mergeCell ref="A53:B53"/>
    <mergeCell ref="C53:AB53"/>
    <mergeCell ref="AC53:AD53"/>
    <mergeCell ref="AE53:AH53"/>
    <mergeCell ref="AI53:AL53"/>
    <mergeCell ref="A56:B56"/>
    <mergeCell ref="C56:AB56"/>
    <mergeCell ref="AC56:AD56"/>
    <mergeCell ref="AE56:AH56"/>
    <mergeCell ref="AI56:AL56"/>
    <mergeCell ref="AM56:AP56"/>
    <mergeCell ref="AQ55:AT55"/>
    <mergeCell ref="AU55:AX55"/>
    <mergeCell ref="AY55:BB55"/>
    <mergeCell ref="BC55:BF55"/>
    <mergeCell ref="A55:B55"/>
    <mergeCell ref="C55:AB55"/>
    <mergeCell ref="AC55:AD55"/>
    <mergeCell ref="AE55:AH55"/>
    <mergeCell ref="AI55:AL55"/>
    <mergeCell ref="AM53:AP53"/>
    <mergeCell ref="AQ53:AT53"/>
    <mergeCell ref="AU53:AX53"/>
    <mergeCell ref="AY53:BB53"/>
    <mergeCell ref="BC53:BF53"/>
    <mergeCell ref="BG53:BH53"/>
    <mergeCell ref="AY46:BB46"/>
    <mergeCell ref="BC46:BF46"/>
    <mergeCell ref="BG46:BH46"/>
    <mergeCell ref="A48:B48"/>
    <mergeCell ref="C48:AB48"/>
    <mergeCell ref="AC48:AD48"/>
    <mergeCell ref="AE48:AH48"/>
    <mergeCell ref="AI48:AL48"/>
    <mergeCell ref="AM45:AP45"/>
    <mergeCell ref="AQ45:AT45"/>
    <mergeCell ref="AU45:AX45"/>
    <mergeCell ref="AY45:BB45"/>
    <mergeCell ref="BC45:BF45"/>
    <mergeCell ref="A46:B46"/>
    <mergeCell ref="C46:AB46"/>
    <mergeCell ref="AC46:AD46"/>
    <mergeCell ref="AE46:AH46"/>
    <mergeCell ref="AI46:AL46"/>
    <mergeCell ref="AM46:AP46"/>
    <mergeCell ref="BG45:BH45"/>
    <mergeCell ref="AQ18:AT18"/>
    <mergeCell ref="AU18:AX18"/>
    <mergeCell ref="A17:B17"/>
    <mergeCell ref="C17:AB17"/>
    <mergeCell ref="AC17:AD17"/>
    <mergeCell ref="AE17:AH17"/>
    <mergeCell ref="AI17:AL17"/>
    <mergeCell ref="AI23:AL23"/>
    <mergeCell ref="A20:B20"/>
    <mergeCell ref="C20:AB20"/>
    <mergeCell ref="AC20:AD20"/>
    <mergeCell ref="AE20:AH20"/>
    <mergeCell ref="AI20:AL20"/>
    <mergeCell ref="AM20:AP20"/>
    <mergeCell ref="AM48:AP48"/>
    <mergeCell ref="AQ48:AT48"/>
    <mergeCell ref="AU48:AX48"/>
    <mergeCell ref="AQ46:AT46"/>
    <mergeCell ref="AU46:AX46"/>
    <mergeCell ref="AI34:AL34"/>
    <mergeCell ref="AM19:AP19"/>
    <mergeCell ref="AQ19:AT19"/>
    <mergeCell ref="AU19:AX19"/>
    <mergeCell ref="AQ44:AT44"/>
    <mergeCell ref="AU44:AX44"/>
    <mergeCell ref="AQ42:AT42"/>
    <mergeCell ref="AU42:AX42"/>
    <mergeCell ref="AQ40:AT40"/>
    <mergeCell ref="AU40:AX40"/>
    <mergeCell ref="AQ38:AT38"/>
    <mergeCell ref="AU38:AX38"/>
    <mergeCell ref="AQ36:AT36"/>
    <mergeCell ref="AM15:AP15"/>
    <mergeCell ref="AM16:AP16"/>
    <mergeCell ref="AQ16:AT16"/>
    <mergeCell ref="AU16:AX16"/>
    <mergeCell ref="AY16:BB16"/>
    <mergeCell ref="BC16:BF16"/>
    <mergeCell ref="BG16:BH16"/>
    <mergeCell ref="A16:B16"/>
    <mergeCell ref="C16:AB16"/>
    <mergeCell ref="AC16:AD16"/>
    <mergeCell ref="AE16:AH16"/>
    <mergeCell ref="AI16:AL16"/>
    <mergeCell ref="AY18:BB18"/>
    <mergeCell ref="BC18:BF18"/>
    <mergeCell ref="BG18:BH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8:AP18"/>
    <mergeCell ref="AM17:AP17"/>
    <mergeCell ref="AQ17:AT17"/>
    <mergeCell ref="AU17:AX17"/>
    <mergeCell ref="AY17:BB17"/>
    <mergeCell ref="BC17:BF17"/>
    <mergeCell ref="BG17:BH17"/>
    <mergeCell ref="AM10:AP10"/>
    <mergeCell ref="AQ13:AT13"/>
    <mergeCell ref="AU13:AX13"/>
    <mergeCell ref="AY13:BB13"/>
    <mergeCell ref="BC13:BF13"/>
    <mergeCell ref="BG13:BH13"/>
    <mergeCell ref="A12:B12"/>
    <mergeCell ref="C12:AB12"/>
    <mergeCell ref="AC12:AD12"/>
    <mergeCell ref="AE12:AH12"/>
    <mergeCell ref="AI12:AL12"/>
    <mergeCell ref="AQ15:AT15"/>
    <mergeCell ref="AU15:AX15"/>
    <mergeCell ref="AY15:BB15"/>
    <mergeCell ref="BC15:BF15"/>
    <mergeCell ref="BG15:BH15"/>
    <mergeCell ref="AM12:AP12"/>
    <mergeCell ref="AQ12:AT12"/>
    <mergeCell ref="AU12:AX12"/>
    <mergeCell ref="AY12:BB12"/>
    <mergeCell ref="BC12:BF12"/>
    <mergeCell ref="BG12:BH12"/>
    <mergeCell ref="AQ11:AT11"/>
    <mergeCell ref="AU11:AX11"/>
    <mergeCell ref="AY11:BB11"/>
    <mergeCell ref="BC11:BF11"/>
    <mergeCell ref="BG11:BH11"/>
    <mergeCell ref="A15:B15"/>
    <mergeCell ref="C15:AB15"/>
    <mergeCell ref="AC15:AD15"/>
    <mergeCell ref="AE15:AH15"/>
    <mergeCell ref="AI15:AL15"/>
    <mergeCell ref="A9:B9"/>
    <mergeCell ref="C9:AB9"/>
    <mergeCell ref="AC9:AD9"/>
    <mergeCell ref="AE9:AH9"/>
    <mergeCell ref="AI9:AL9"/>
    <mergeCell ref="A11:B11"/>
    <mergeCell ref="C11:AB11"/>
    <mergeCell ref="AC11:AD11"/>
    <mergeCell ref="AE11:AH11"/>
    <mergeCell ref="AI11:AL11"/>
    <mergeCell ref="AM11:AP11"/>
    <mergeCell ref="AM14:AP14"/>
    <mergeCell ref="AQ14:AT14"/>
    <mergeCell ref="AU14:AX14"/>
    <mergeCell ref="AY14:BB14"/>
    <mergeCell ref="BC14:BF14"/>
    <mergeCell ref="BG14:BH14"/>
    <mergeCell ref="AQ10:AT10"/>
    <mergeCell ref="AU10:AX10"/>
    <mergeCell ref="AY10:BB10"/>
    <mergeCell ref="BC10:BF10"/>
    <mergeCell ref="BG10:BH10"/>
    <mergeCell ref="A14:B14"/>
    <mergeCell ref="C14:AB14"/>
    <mergeCell ref="AC14:AD14"/>
    <mergeCell ref="AE14:AH14"/>
    <mergeCell ref="AI14:AL14"/>
    <mergeCell ref="A10:B10"/>
    <mergeCell ref="C10:AB10"/>
    <mergeCell ref="AC10:AD10"/>
    <mergeCell ref="AE10:AH10"/>
    <mergeCell ref="AI10:AL10"/>
    <mergeCell ref="AM251:AP251"/>
    <mergeCell ref="AQ251:AT251"/>
    <mergeCell ref="AU251:AX251"/>
    <mergeCell ref="AY251:BB251"/>
    <mergeCell ref="BC251:BF251"/>
    <mergeCell ref="BG251:BH251"/>
    <mergeCell ref="AQ250:AT250"/>
    <mergeCell ref="AU250:AX250"/>
    <mergeCell ref="AY250:BB250"/>
    <mergeCell ref="BC250:BF250"/>
    <mergeCell ref="BG250:BH250"/>
    <mergeCell ref="A251:B251"/>
    <mergeCell ref="C251:AB251"/>
    <mergeCell ref="AC251:AD251"/>
    <mergeCell ref="AE251:AH251"/>
    <mergeCell ref="AI251:AL251"/>
    <mergeCell ref="A250:B250"/>
    <mergeCell ref="C250:AB250"/>
    <mergeCell ref="AC250:AD250"/>
    <mergeCell ref="AE250:AH250"/>
    <mergeCell ref="AI250:AL250"/>
    <mergeCell ref="AM250:AP250"/>
    <mergeCell ref="AM249:AP249"/>
    <mergeCell ref="AQ249:AT249"/>
    <mergeCell ref="AU249:AX249"/>
    <mergeCell ref="AY249:BB249"/>
    <mergeCell ref="BC249:BF249"/>
    <mergeCell ref="BG249:BH249"/>
    <mergeCell ref="AQ248:AT248"/>
    <mergeCell ref="AU248:AX248"/>
    <mergeCell ref="AY248:BB248"/>
    <mergeCell ref="BC248:BF248"/>
    <mergeCell ref="BG248:BH248"/>
    <mergeCell ref="A249:B249"/>
    <mergeCell ref="C249:AB249"/>
    <mergeCell ref="AC249:AD249"/>
    <mergeCell ref="AE249:AH249"/>
    <mergeCell ref="AI249:AL249"/>
    <mergeCell ref="A248:B248"/>
    <mergeCell ref="C248:AB248"/>
    <mergeCell ref="AC248:AD248"/>
    <mergeCell ref="AE248:AH248"/>
    <mergeCell ref="AI248:AL248"/>
    <mergeCell ref="AM248:AP248"/>
    <mergeCell ref="AM247:AP247"/>
    <mergeCell ref="AQ247:AT247"/>
    <mergeCell ref="AU247:AX247"/>
    <mergeCell ref="AY247:BB247"/>
    <mergeCell ref="BC247:BF247"/>
    <mergeCell ref="BG247:BH247"/>
    <mergeCell ref="AQ246:AT246"/>
    <mergeCell ref="AU246:AX246"/>
    <mergeCell ref="AY246:BB246"/>
    <mergeCell ref="BC246:BF246"/>
    <mergeCell ref="BG246:BH246"/>
    <mergeCell ref="A247:B247"/>
    <mergeCell ref="C247:AB247"/>
    <mergeCell ref="AC247:AD247"/>
    <mergeCell ref="AE247:AH247"/>
    <mergeCell ref="AI247:AL247"/>
    <mergeCell ref="A246:B246"/>
    <mergeCell ref="C246:AB246"/>
    <mergeCell ref="AC246:AD246"/>
    <mergeCell ref="AE246:AH246"/>
    <mergeCell ref="AI246:AL246"/>
    <mergeCell ref="AM246:AP246"/>
    <mergeCell ref="AM245:AP245"/>
    <mergeCell ref="AQ245:AT245"/>
    <mergeCell ref="AU245:AX245"/>
    <mergeCell ref="AY245:BB245"/>
    <mergeCell ref="BC245:BF245"/>
    <mergeCell ref="BG245:BH245"/>
    <mergeCell ref="AQ244:AT244"/>
    <mergeCell ref="AU244:AX244"/>
    <mergeCell ref="AY244:BB244"/>
    <mergeCell ref="BC244:BF244"/>
    <mergeCell ref="BG244:BH244"/>
    <mergeCell ref="A245:B245"/>
    <mergeCell ref="C245:AB245"/>
    <mergeCell ref="AC245:AD245"/>
    <mergeCell ref="AE245:AH245"/>
    <mergeCell ref="AI245:AL245"/>
    <mergeCell ref="A244:B244"/>
    <mergeCell ref="C244:AB244"/>
    <mergeCell ref="AC244:AD244"/>
    <mergeCell ref="AE244:AH244"/>
    <mergeCell ref="AI244:AL244"/>
    <mergeCell ref="AM244:AP244"/>
    <mergeCell ref="AM243:AP243"/>
    <mergeCell ref="AQ243:AT243"/>
    <mergeCell ref="AU243:AX243"/>
    <mergeCell ref="AY243:BB243"/>
    <mergeCell ref="BC243:BF243"/>
    <mergeCell ref="BG243:BH243"/>
    <mergeCell ref="AQ242:AT242"/>
    <mergeCell ref="AU242:AX242"/>
    <mergeCell ref="AY242:BB242"/>
    <mergeCell ref="BC242:BF242"/>
    <mergeCell ref="BG242:BH242"/>
    <mergeCell ref="A243:B243"/>
    <mergeCell ref="C243:AB243"/>
    <mergeCell ref="AC243:AD243"/>
    <mergeCell ref="AE243:AH243"/>
    <mergeCell ref="AI243:AL243"/>
    <mergeCell ref="A242:B242"/>
    <mergeCell ref="C242:AB242"/>
    <mergeCell ref="AC242:AD242"/>
    <mergeCell ref="AE242:AH242"/>
    <mergeCell ref="AI242:AL242"/>
    <mergeCell ref="AM242:AP242"/>
    <mergeCell ref="AM241:AP241"/>
    <mergeCell ref="AQ241:AT241"/>
    <mergeCell ref="AU241:AX241"/>
    <mergeCell ref="AY241:BB241"/>
    <mergeCell ref="BC241:BF241"/>
    <mergeCell ref="BG241:BH241"/>
    <mergeCell ref="AQ240:AT240"/>
    <mergeCell ref="AU240:AX240"/>
    <mergeCell ref="AY240:BB240"/>
    <mergeCell ref="BC240:BF240"/>
    <mergeCell ref="BG240:BH240"/>
    <mergeCell ref="A241:B241"/>
    <mergeCell ref="C241:AB241"/>
    <mergeCell ref="AC241:AD241"/>
    <mergeCell ref="AE241:AH241"/>
    <mergeCell ref="AI241:AL241"/>
    <mergeCell ref="A240:B240"/>
    <mergeCell ref="C240:AB240"/>
    <mergeCell ref="AC240:AD240"/>
    <mergeCell ref="AE240:AH240"/>
    <mergeCell ref="AI240:AL240"/>
    <mergeCell ref="AM240:AP240"/>
    <mergeCell ref="AU236:AX236"/>
    <mergeCell ref="AY236:BB236"/>
    <mergeCell ref="BC236:BF236"/>
    <mergeCell ref="BG236:BH236"/>
    <mergeCell ref="A237:B237"/>
    <mergeCell ref="C237:AB237"/>
    <mergeCell ref="AC237:AD237"/>
    <mergeCell ref="AE237:AH237"/>
    <mergeCell ref="AI237:AL237"/>
    <mergeCell ref="A236:B236"/>
    <mergeCell ref="C236:AB236"/>
    <mergeCell ref="AC236:AD236"/>
    <mergeCell ref="AE236:AH236"/>
    <mergeCell ref="AI236:AL236"/>
    <mergeCell ref="AM236:AP236"/>
    <mergeCell ref="AM237:AP237"/>
    <mergeCell ref="AQ237:AT237"/>
    <mergeCell ref="AU237:AX237"/>
    <mergeCell ref="AY237:BB237"/>
    <mergeCell ref="BG237:BH237"/>
    <mergeCell ref="AQ236:AT236"/>
    <mergeCell ref="AM235:AP235"/>
    <mergeCell ref="AQ235:AT235"/>
    <mergeCell ref="AU235:AX235"/>
    <mergeCell ref="AY235:BB235"/>
    <mergeCell ref="BC235:BF235"/>
    <mergeCell ref="BG235:BH235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E235:AH235"/>
    <mergeCell ref="AI235:AL235"/>
    <mergeCell ref="A234:B234"/>
    <mergeCell ref="C234:AB234"/>
    <mergeCell ref="AC234:AD234"/>
    <mergeCell ref="AE234:AH234"/>
    <mergeCell ref="AI234:AL234"/>
    <mergeCell ref="AM234:AP234"/>
    <mergeCell ref="AM233:AP233"/>
    <mergeCell ref="AQ233:AT233"/>
    <mergeCell ref="AU233:AX233"/>
    <mergeCell ref="AY233:BB233"/>
    <mergeCell ref="BC233:BF233"/>
    <mergeCell ref="BG233:BH233"/>
    <mergeCell ref="AQ232:AT232"/>
    <mergeCell ref="AU232:AX232"/>
    <mergeCell ref="AY232:BB232"/>
    <mergeCell ref="BC232:BF232"/>
    <mergeCell ref="BG232:BH232"/>
    <mergeCell ref="A233:B233"/>
    <mergeCell ref="C233:AB233"/>
    <mergeCell ref="AC233:AD233"/>
    <mergeCell ref="AE233:AH233"/>
    <mergeCell ref="AI233:AL233"/>
    <mergeCell ref="A232:B232"/>
    <mergeCell ref="C232:AB232"/>
    <mergeCell ref="AC232:AD232"/>
    <mergeCell ref="AE232:AH232"/>
    <mergeCell ref="AI232:AL232"/>
    <mergeCell ref="AM232:AP232"/>
    <mergeCell ref="AM231:AP231"/>
    <mergeCell ref="AQ231:AT231"/>
    <mergeCell ref="AU231:AX231"/>
    <mergeCell ref="AY231:BB231"/>
    <mergeCell ref="BC231:BF231"/>
    <mergeCell ref="BG231:BH231"/>
    <mergeCell ref="AQ230:AT230"/>
    <mergeCell ref="AU230:AX230"/>
    <mergeCell ref="AY230:BB230"/>
    <mergeCell ref="BC230:BF230"/>
    <mergeCell ref="BG230:BH230"/>
    <mergeCell ref="A231:B231"/>
    <mergeCell ref="C231:AB231"/>
    <mergeCell ref="AC231:AD231"/>
    <mergeCell ref="AE231:AH231"/>
    <mergeCell ref="AI231:AL231"/>
    <mergeCell ref="A230:B230"/>
    <mergeCell ref="C230:AB230"/>
    <mergeCell ref="AC230:AD230"/>
    <mergeCell ref="AE230:AH230"/>
    <mergeCell ref="AI230:AL230"/>
    <mergeCell ref="AM230:AP230"/>
    <mergeCell ref="AM229:AP229"/>
    <mergeCell ref="AQ229:AT229"/>
    <mergeCell ref="AU229:AX229"/>
    <mergeCell ref="AY229:BB229"/>
    <mergeCell ref="BC229:BF229"/>
    <mergeCell ref="BG229:BH229"/>
    <mergeCell ref="AQ228:AT228"/>
    <mergeCell ref="AU228:AX228"/>
    <mergeCell ref="AY228:BB228"/>
    <mergeCell ref="BC228:BF228"/>
    <mergeCell ref="BG228:BH228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8:AP228"/>
    <mergeCell ref="AM227:AP227"/>
    <mergeCell ref="AQ227:AT227"/>
    <mergeCell ref="AU227:AX227"/>
    <mergeCell ref="AY227:BB227"/>
    <mergeCell ref="BC227:BF227"/>
    <mergeCell ref="BG227:BH227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1:AP201"/>
    <mergeCell ref="AQ201:AT201"/>
    <mergeCell ref="AU201:AX201"/>
    <mergeCell ref="AY201:BB201"/>
    <mergeCell ref="BC201:BF201"/>
    <mergeCell ref="BG201:BH201"/>
    <mergeCell ref="AQ197:AT197"/>
    <mergeCell ref="AU197:AX197"/>
    <mergeCell ref="AY197:BB197"/>
    <mergeCell ref="BC197:BF197"/>
    <mergeCell ref="BG197:BH197"/>
    <mergeCell ref="A201:B201"/>
    <mergeCell ref="C201:AB201"/>
    <mergeCell ref="AC201:AD201"/>
    <mergeCell ref="AE201:AH201"/>
    <mergeCell ref="AI201:AL201"/>
    <mergeCell ref="A197:B197"/>
    <mergeCell ref="C197:AB197"/>
    <mergeCell ref="AC197:AD197"/>
    <mergeCell ref="AE197:AH197"/>
    <mergeCell ref="AI197:AL197"/>
    <mergeCell ref="AM197:AP197"/>
    <mergeCell ref="A198:B198"/>
    <mergeCell ref="C198:AB198"/>
    <mergeCell ref="AC198:AD198"/>
    <mergeCell ref="AE198:AH198"/>
    <mergeCell ref="AI198:AL198"/>
    <mergeCell ref="AM198:AP198"/>
    <mergeCell ref="AQ199:AT199"/>
    <mergeCell ref="AU199:AX199"/>
    <mergeCell ref="AY199:BB199"/>
    <mergeCell ref="BC199:BF199"/>
    <mergeCell ref="A191:B191"/>
    <mergeCell ref="C191:AB191"/>
    <mergeCell ref="AC191:AD191"/>
    <mergeCell ref="AE191:AH191"/>
    <mergeCell ref="AI191:AL191"/>
    <mergeCell ref="AM191:AP191"/>
    <mergeCell ref="BC193:BF193"/>
    <mergeCell ref="BG193:BH193"/>
    <mergeCell ref="AM190:AP190"/>
    <mergeCell ref="AQ190:AT190"/>
    <mergeCell ref="AU190:AX190"/>
    <mergeCell ref="AY190:BB190"/>
    <mergeCell ref="BC190:BF190"/>
    <mergeCell ref="BG190:BH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AI190:AL190"/>
    <mergeCell ref="A189:B189"/>
    <mergeCell ref="C189:AB189"/>
    <mergeCell ref="AC189:AD189"/>
    <mergeCell ref="AE189:AH189"/>
    <mergeCell ref="AI189:AL189"/>
    <mergeCell ref="AM189:AP189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AI188:AL188"/>
    <mergeCell ref="A187:B187"/>
    <mergeCell ref="C187:AB187"/>
    <mergeCell ref="AC187:AD187"/>
    <mergeCell ref="AE187:AH187"/>
    <mergeCell ref="AI187:AL187"/>
    <mergeCell ref="AM187:AP187"/>
    <mergeCell ref="AM186:AP186"/>
    <mergeCell ref="AQ186:AT186"/>
    <mergeCell ref="AU186:AX186"/>
    <mergeCell ref="AY186:BB186"/>
    <mergeCell ref="BC186:BF186"/>
    <mergeCell ref="BG186:BH186"/>
    <mergeCell ref="BC181:BF181"/>
    <mergeCell ref="BG181:BH181"/>
    <mergeCell ref="A186:B186"/>
    <mergeCell ref="C186:AB186"/>
    <mergeCell ref="AC186:AD186"/>
    <mergeCell ref="AE186:AH186"/>
    <mergeCell ref="AI186:AL186"/>
    <mergeCell ref="A181:B181"/>
    <mergeCell ref="C181:AB181"/>
    <mergeCell ref="AC181:AD181"/>
    <mergeCell ref="AE181:AH181"/>
    <mergeCell ref="AI181:AL181"/>
    <mergeCell ref="AM181:AP181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AU183:AX183"/>
    <mergeCell ref="AY183:BB183"/>
    <mergeCell ref="BC183:BF183"/>
    <mergeCell ref="BG183:BH183"/>
    <mergeCell ref="A183:B183"/>
    <mergeCell ref="C183:AB183"/>
    <mergeCell ref="AC183:AD183"/>
    <mergeCell ref="AE183:AH183"/>
    <mergeCell ref="AI183:AL183"/>
    <mergeCell ref="BC180:BF180"/>
    <mergeCell ref="BG180:BH180"/>
    <mergeCell ref="AQ178:AT178"/>
    <mergeCell ref="AU178:AX178"/>
    <mergeCell ref="AY178:BB178"/>
    <mergeCell ref="BC178:BF178"/>
    <mergeCell ref="BG178:BH178"/>
    <mergeCell ref="A180:B180"/>
    <mergeCell ref="C180:AB180"/>
    <mergeCell ref="AC180:AD180"/>
    <mergeCell ref="AE180:AH180"/>
    <mergeCell ref="AI180:AL180"/>
    <mergeCell ref="A178:B178"/>
    <mergeCell ref="C178:AB178"/>
    <mergeCell ref="AC178:AD178"/>
    <mergeCell ref="AE178:AH178"/>
    <mergeCell ref="AI178:AL178"/>
    <mergeCell ref="AM178:AP178"/>
    <mergeCell ref="AE179:AH179"/>
    <mergeCell ref="AI179:AL179"/>
    <mergeCell ref="BC179:BF179"/>
    <mergeCell ref="BG179:BH179"/>
    <mergeCell ref="AM180:AP180"/>
    <mergeCell ref="AQ180:AT180"/>
    <mergeCell ref="AU180:AX180"/>
    <mergeCell ref="AY180:BB180"/>
    <mergeCell ref="AQ179:AT179"/>
    <mergeCell ref="AU179:AX179"/>
    <mergeCell ref="AY179:BB179"/>
    <mergeCell ref="A182:B182"/>
    <mergeCell ref="C182:AB182"/>
    <mergeCell ref="AC182:AD182"/>
    <mergeCell ref="AE182:AH182"/>
    <mergeCell ref="AI173:AL173"/>
    <mergeCell ref="AM173:AP173"/>
    <mergeCell ref="AY174:BB174"/>
    <mergeCell ref="BC174:BF174"/>
    <mergeCell ref="BG174:BH174"/>
    <mergeCell ref="AM172:AP172"/>
    <mergeCell ref="AQ172:AT172"/>
    <mergeCell ref="AU172:AX172"/>
    <mergeCell ref="AY172:BB172"/>
    <mergeCell ref="BC172:BF172"/>
    <mergeCell ref="BG172:BH172"/>
    <mergeCell ref="AQ169:AT169"/>
    <mergeCell ref="AU169:AX169"/>
    <mergeCell ref="AY169:BB169"/>
    <mergeCell ref="BC169:BF169"/>
    <mergeCell ref="BG169:BH169"/>
    <mergeCell ref="AQ174:AT174"/>
    <mergeCell ref="AU174:AX174"/>
    <mergeCell ref="AI171:AL171"/>
    <mergeCell ref="A172:B172"/>
    <mergeCell ref="C172:AB172"/>
    <mergeCell ref="AC172:AD172"/>
    <mergeCell ref="AE172:AH172"/>
    <mergeCell ref="AI172:AL172"/>
    <mergeCell ref="A169:B169"/>
    <mergeCell ref="C169:AB169"/>
    <mergeCell ref="AC169:AD169"/>
    <mergeCell ref="AE169:AH169"/>
    <mergeCell ref="AI169:AL169"/>
    <mergeCell ref="AM169:AP169"/>
    <mergeCell ref="AQ170:AT170"/>
    <mergeCell ref="AU170:AX170"/>
    <mergeCell ref="AY170:BB170"/>
    <mergeCell ref="BC170:BF170"/>
    <mergeCell ref="BG170:BH170"/>
    <mergeCell ref="A170:B170"/>
    <mergeCell ref="C170:AB170"/>
    <mergeCell ref="AC170:AD170"/>
    <mergeCell ref="AE170:AH170"/>
    <mergeCell ref="AI170:AL170"/>
    <mergeCell ref="A171:B171"/>
    <mergeCell ref="C171:AB171"/>
    <mergeCell ref="AC171:AD171"/>
    <mergeCell ref="AE171:AH171"/>
    <mergeCell ref="AM168:AP168"/>
    <mergeCell ref="AQ168:AT168"/>
    <mergeCell ref="AU168:AX168"/>
    <mergeCell ref="AY168:BB168"/>
    <mergeCell ref="BC168:BF168"/>
    <mergeCell ref="BG168:BH168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AI168:AL168"/>
    <mergeCell ref="A167:B167"/>
    <mergeCell ref="C167:AB167"/>
    <mergeCell ref="AC167:AD167"/>
    <mergeCell ref="AE167:AH167"/>
    <mergeCell ref="AI167:AL167"/>
    <mergeCell ref="AM167:AP167"/>
    <mergeCell ref="AM166:AP166"/>
    <mergeCell ref="AQ166:AT166"/>
    <mergeCell ref="AU166:AX166"/>
    <mergeCell ref="AY166:BB166"/>
    <mergeCell ref="BC166:BF166"/>
    <mergeCell ref="BG166:BH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AI166:AL166"/>
    <mergeCell ref="A165:B165"/>
    <mergeCell ref="C165:AB165"/>
    <mergeCell ref="AC165:AD165"/>
    <mergeCell ref="AE165:AH165"/>
    <mergeCell ref="AI165:AL165"/>
    <mergeCell ref="AM165:AP165"/>
    <mergeCell ref="AM164:AP164"/>
    <mergeCell ref="AQ164:AT164"/>
    <mergeCell ref="AU164:AX164"/>
    <mergeCell ref="AY164:BB164"/>
    <mergeCell ref="BC164:BF164"/>
    <mergeCell ref="BG164:BH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AI164:AL164"/>
    <mergeCell ref="A163:B163"/>
    <mergeCell ref="C163:AB163"/>
    <mergeCell ref="AC163:AD163"/>
    <mergeCell ref="AE163:AH163"/>
    <mergeCell ref="AI163:AL163"/>
    <mergeCell ref="AM163:AP163"/>
    <mergeCell ref="AM162:AP162"/>
    <mergeCell ref="AQ162:AT162"/>
    <mergeCell ref="AU162:AX162"/>
    <mergeCell ref="AY162:BB162"/>
    <mergeCell ref="BC162:BF162"/>
    <mergeCell ref="BG162:BH162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AI162:AL162"/>
    <mergeCell ref="A161:B161"/>
    <mergeCell ref="C161:AB161"/>
    <mergeCell ref="AC161:AD161"/>
    <mergeCell ref="AE161:AH161"/>
    <mergeCell ref="AI161:AL161"/>
    <mergeCell ref="AM161:AP161"/>
    <mergeCell ref="AM160:AP160"/>
    <mergeCell ref="AQ160:AT160"/>
    <mergeCell ref="AU160:AX160"/>
    <mergeCell ref="AY160:BB160"/>
    <mergeCell ref="BC160:BF160"/>
    <mergeCell ref="BG160:BH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AI160:AL160"/>
    <mergeCell ref="A159:B159"/>
    <mergeCell ref="C159:AB159"/>
    <mergeCell ref="AC159:AD159"/>
    <mergeCell ref="AE159:AH159"/>
    <mergeCell ref="AI159:AL159"/>
    <mergeCell ref="AM159:AP159"/>
    <mergeCell ref="AM158:AP158"/>
    <mergeCell ref="AQ158:AT158"/>
    <mergeCell ref="AU158:AX158"/>
    <mergeCell ref="AY158:BB158"/>
    <mergeCell ref="BC158:BF158"/>
    <mergeCell ref="BG158:BH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AI158:AL158"/>
    <mergeCell ref="A157:B157"/>
    <mergeCell ref="C157:AB157"/>
    <mergeCell ref="AC157:AD157"/>
    <mergeCell ref="AE157:AH157"/>
    <mergeCell ref="AI157:AL157"/>
    <mergeCell ref="AM157:AP157"/>
    <mergeCell ref="AM156:AP156"/>
    <mergeCell ref="AQ156:AT156"/>
    <mergeCell ref="AU156:AX156"/>
    <mergeCell ref="AY156:BB156"/>
    <mergeCell ref="BC156:BF156"/>
    <mergeCell ref="BG156:BH156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AI156:AL156"/>
    <mergeCell ref="A155:B155"/>
    <mergeCell ref="C155:AB155"/>
    <mergeCell ref="AC155:AD155"/>
    <mergeCell ref="AE155:AH155"/>
    <mergeCell ref="AI155:AL155"/>
    <mergeCell ref="AM155:AP155"/>
    <mergeCell ref="AM154:AP154"/>
    <mergeCell ref="AQ154:AT154"/>
    <mergeCell ref="AU154:AX154"/>
    <mergeCell ref="AY154:BB154"/>
    <mergeCell ref="BC154:BF154"/>
    <mergeCell ref="BG154:BH154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AI154:AL154"/>
    <mergeCell ref="A153:B153"/>
    <mergeCell ref="C153:AB153"/>
    <mergeCell ref="AC153:AD153"/>
    <mergeCell ref="AE153:AH153"/>
    <mergeCell ref="AI153:AL153"/>
    <mergeCell ref="AM153:AP153"/>
    <mergeCell ref="AM152:AP152"/>
    <mergeCell ref="AQ152:AT152"/>
    <mergeCell ref="AU152:AX152"/>
    <mergeCell ref="AY152:BB152"/>
    <mergeCell ref="BC152:BF152"/>
    <mergeCell ref="BG152:BH152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AI152:AL152"/>
    <mergeCell ref="A151:B151"/>
    <mergeCell ref="C151:AB151"/>
    <mergeCell ref="AC151:AD151"/>
    <mergeCell ref="AE151:AH151"/>
    <mergeCell ref="AI151:AL151"/>
    <mergeCell ref="AM151:AP151"/>
    <mergeCell ref="C145:AB145"/>
    <mergeCell ref="AC145:AD145"/>
    <mergeCell ref="AE145:AH145"/>
    <mergeCell ref="AI145:AL145"/>
    <mergeCell ref="A146:B146"/>
    <mergeCell ref="C146:AB146"/>
    <mergeCell ref="AC146:AD146"/>
    <mergeCell ref="AE146:AH146"/>
    <mergeCell ref="AM146:AP146"/>
    <mergeCell ref="AM145:AP145"/>
    <mergeCell ref="AE149:AH149"/>
    <mergeCell ref="AI149:AL149"/>
    <mergeCell ref="A148:B148"/>
    <mergeCell ref="C148:AB148"/>
    <mergeCell ref="A145:B145"/>
    <mergeCell ref="AQ150:AT150"/>
    <mergeCell ref="C143:AB143"/>
    <mergeCell ref="AC143:AD143"/>
    <mergeCell ref="AE143:AH143"/>
    <mergeCell ref="AI143:AL143"/>
    <mergeCell ref="AQ145:AT145"/>
    <mergeCell ref="AU145:AX145"/>
    <mergeCell ref="A142:B142"/>
    <mergeCell ref="C142:AB142"/>
    <mergeCell ref="AC142:AD142"/>
    <mergeCell ref="AE142:AH142"/>
    <mergeCell ref="AI142:AL142"/>
    <mergeCell ref="AM142:AP142"/>
    <mergeCell ref="AI139:AL139"/>
    <mergeCell ref="AU136:AX136"/>
    <mergeCell ref="AY136:BB136"/>
    <mergeCell ref="BC136:BF136"/>
    <mergeCell ref="BG136:BH136"/>
    <mergeCell ref="AU139:AX139"/>
    <mergeCell ref="AY139:BB139"/>
    <mergeCell ref="BC139:BF139"/>
    <mergeCell ref="AU137:AX137"/>
    <mergeCell ref="AY137:BB137"/>
    <mergeCell ref="BC137:BF137"/>
    <mergeCell ref="BG137:BH137"/>
    <mergeCell ref="AE138:AH138"/>
    <mergeCell ref="AI138:AL138"/>
    <mergeCell ref="AQ140:AT140"/>
    <mergeCell ref="AU140:AX140"/>
    <mergeCell ref="AY140:BB140"/>
    <mergeCell ref="BC140:BF140"/>
    <mergeCell ref="BG140:BH140"/>
    <mergeCell ref="AE139:AH139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AI136:AL136"/>
    <mergeCell ref="A135:B135"/>
    <mergeCell ref="C135:AB135"/>
    <mergeCell ref="AC135:AD135"/>
    <mergeCell ref="AE135:AH135"/>
    <mergeCell ref="AI135:AL135"/>
    <mergeCell ref="AM135:AP135"/>
    <mergeCell ref="AM136:AP136"/>
    <mergeCell ref="AQ136:AT136"/>
    <mergeCell ref="AM134:AP134"/>
    <mergeCell ref="AQ134:AT134"/>
    <mergeCell ref="AU134:AX134"/>
    <mergeCell ref="AY134:BB134"/>
    <mergeCell ref="BC134:BF134"/>
    <mergeCell ref="BG134:BH134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AI134:AL134"/>
    <mergeCell ref="A133:B133"/>
    <mergeCell ref="C133:AB133"/>
    <mergeCell ref="AC133:AD133"/>
    <mergeCell ref="AE133:AH133"/>
    <mergeCell ref="AI133:AL133"/>
    <mergeCell ref="AM133:AP133"/>
    <mergeCell ref="AM132:AP132"/>
    <mergeCell ref="AQ132:AT132"/>
    <mergeCell ref="AU132:AX132"/>
    <mergeCell ref="AY132:BB132"/>
    <mergeCell ref="BC132:BF132"/>
    <mergeCell ref="BG132:BH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1:AP131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Q115:AT115"/>
    <mergeCell ref="AU115:AX115"/>
    <mergeCell ref="AY115:BB115"/>
    <mergeCell ref="BC115:BF115"/>
    <mergeCell ref="BG115:BH115"/>
    <mergeCell ref="A116:B116"/>
    <mergeCell ref="A115:B115"/>
    <mergeCell ref="C115:AB115"/>
    <mergeCell ref="AC115:AD115"/>
    <mergeCell ref="AE115:AH115"/>
    <mergeCell ref="AI115:AL115"/>
    <mergeCell ref="AM115:AP115"/>
    <mergeCell ref="AE116:AH116"/>
    <mergeCell ref="AM114:AP114"/>
    <mergeCell ref="AQ114:AT114"/>
    <mergeCell ref="AU114:AX114"/>
    <mergeCell ref="AY114:BB114"/>
    <mergeCell ref="BC114:BF114"/>
    <mergeCell ref="BG114:BH114"/>
    <mergeCell ref="AQ116:AT116"/>
    <mergeCell ref="AY116:BB116"/>
    <mergeCell ref="AI116:AL116"/>
    <mergeCell ref="AM116:AP116"/>
    <mergeCell ref="AU116:AX116"/>
    <mergeCell ref="BC116:BF116"/>
    <mergeCell ref="BG116:BH116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7:AP87"/>
    <mergeCell ref="AQ87:AT87"/>
    <mergeCell ref="AU87:AX87"/>
    <mergeCell ref="AY87:BB87"/>
    <mergeCell ref="BC87:BF87"/>
    <mergeCell ref="BG87:BH87"/>
    <mergeCell ref="AY88:BB88"/>
    <mergeCell ref="BC88:BF88"/>
    <mergeCell ref="BG88:BH88"/>
    <mergeCell ref="A88:B88"/>
    <mergeCell ref="C88:AB88"/>
    <mergeCell ref="AC88:AD88"/>
    <mergeCell ref="AE88:AH88"/>
    <mergeCell ref="AI88:AL88"/>
    <mergeCell ref="AM88:AP88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M85:AP85"/>
    <mergeCell ref="AQ85:AT85"/>
    <mergeCell ref="AU85:AX85"/>
    <mergeCell ref="AY85:BB85"/>
    <mergeCell ref="BC85:BF85"/>
    <mergeCell ref="BG85:BH85"/>
    <mergeCell ref="AQ84:AT84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4:AP84"/>
    <mergeCell ref="AM83:AP83"/>
    <mergeCell ref="AQ83:AT83"/>
    <mergeCell ref="AU83:AX83"/>
    <mergeCell ref="AY83:BB83"/>
    <mergeCell ref="BC83:BF83"/>
    <mergeCell ref="BG83:BH83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I76:AL76"/>
    <mergeCell ref="AM76:AP76"/>
    <mergeCell ref="AM75:AP75"/>
    <mergeCell ref="AQ75:AT75"/>
    <mergeCell ref="AU75:AX75"/>
    <mergeCell ref="AY75:BB75"/>
    <mergeCell ref="BC75:BF75"/>
    <mergeCell ref="BG75:BH75"/>
    <mergeCell ref="AQ74:AT74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AI75:AL75"/>
    <mergeCell ref="A74:B74"/>
    <mergeCell ref="C74:AB74"/>
    <mergeCell ref="AC74:AD74"/>
    <mergeCell ref="AE74:AH74"/>
    <mergeCell ref="AI74:AL74"/>
    <mergeCell ref="AM74:AP74"/>
    <mergeCell ref="AM73:AP73"/>
    <mergeCell ref="AQ73:AT73"/>
    <mergeCell ref="AU73:AX73"/>
    <mergeCell ref="AY73:BB73"/>
    <mergeCell ref="BC73:BF73"/>
    <mergeCell ref="BG73:BH73"/>
    <mergeCell ref="AQ72:AT72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AI73:AL73"/>
    <mergeCell ref="A72:B72"/>
    <mergeCell ref="C72:AB72"/>
    <mergeCell ref="AC72:AD72"/>
    <mergeCell ref="AE72:AH72"/>
    <mergeCell ref="AI72:AL72"/>
    <mergeCell ref="AM72:AP72"/>
    <mergeCell ref="AM71:AP71"/>
    <mergeCell ref="AQ71:AT71"/>
    <mergeCell ref="AU71:AX71"/>
    <mergeCell ref="AY71:BB71"/>
    <mergeCell ref="BC71:BF71"/>
    <mergeCell ref="BG71:BH71"/>
    <mergeCell ref="AQ70:AT70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AI71:AL71"/>
    <mergeCell ref="A70:B70"/>
    <mergeCell ref="C70:AB70"/>
    <mergeCell ref="AC70:AD70"/>
    <mergeCell ref="AE70:AH70"/>
    <mergeCell ref="AI70:AL70"/>
    <mergeCell ref="AM70:AP70"/>
    <mergeCell ref="AM69:AP69"/>
    <mergeCell ref="AQ69:AT69"/>
    <mergeCell ref="AU69:AX69"/>
    <mergeCell ref="AY69:BB69"/>
    <mergeCell ref="BC69:BF69"/>
    <mergeCell ref="BG69:BH69"/>
    <mergeCell ref="AQ66:AT66"/>
    <mergeCell ref="AU66:AX66"/>
    <mergeCell ref="AY66:BB66"/>
    <mergeCell ref="BC66:BF66"/>
    <mergeCell ref="BG66:BH66"/>
    <mergeCell ref="A69:B69"/>
    <mergeCell ref="C69:AB69"/>
    <mergeCell ref="AC69:AD69"/>
    <mergeCell ref="AE69:AH69"/>
    <mergeCell ref="AI69:AL69"/>
    <mergeCell ref="A66:B66"/>
    <mergeCell ref="C66:AB66"/>
    <mergeCell ref="AC66:AD66"/>
    <mergeCell ref="AE66:AH66"/>
    <mergeCell ref="AI66:AL66"/>
    <mergeCell ref="AM66:AP66"/>
    <mergeCell ref="A68:B68"/>
    <mergeCell ref="C68:AB68"/>
    <mergeCell ref="AC68:AD68"/>
    <mergeCell ref="AE68:AH68"/>
    <mergeCell ref="AI68:AL68"/>
    <mergeCell ref="AM68:AP68"/>
    <mergeCell ref="AM67:AP67"/>
    <mergeCell ref="AQ67:AT67"/>
    <mergeCell ref="AU67:AX67"/>
    <mergeCell ref="AY67:BB67"/>
    <mergeCell ref="AQ68:AT68"/>
    <mergeCell ref="AU68:AX68"/>
    <mergeCell ref="AY68:BB68"/>
    <mergeCell ref="BC68:BF68"/>
    <mergeCell ref="BG68:BH68"/>
    <mergeCell ref="BC67:BF67"/>
    <mergeCell ref="AY65:BB65"/>
    <mergeCell ref="BC65:BF65"/>
    <mergeCell ref="BG65:BH65"/>
    <mergeCell ref="AQ64:AT64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AI65:AL65"/>
    <mergeCell ref="A64:B64"/>
    <mergeCell ref="C64:AB64"/>
    <mergeCell ref="AC64:AD64"/>
    <mergeCell ref="AE64:AH64"/>
    <mergeCell ref="AI64:AL64"/>
    <mergeCell ref="AM64:AP64"/>
    <mergeCell ref="AY58:BB58"/>
    <mergeCell ref="BC58:BF58"/>
    <mergeCell ref="BG58:BH58"/>
    <mergeCell ref="A58:B58"/>
    <mergeCell ref="C58:AB58"/>
    <mergeCell ref="AC58:AD58"/>
    <mergeCell ref="AE58:AH58"/>
    <mergeCell ref="AI58:AL58"/>
    <mergeCell ref="AM55:AP55"/>
    <mergeCell ref="AM54:AP54"/>
    <mergeCell ref="AQ54:AT54"/>
    <mergeCell ref="AU54:AX54"/>
    <mergeCell ref="AY54:BB54"/>
    <mergeCell ref="BC54:BF54"/>
    <mergeCell ref="BG54:BH54"/>
    <mergeCell ref="AQ52:AT52"/>
    <mergeCell ref="AU52:AX52"/>
    <mergeCell ref="AY52:BB52"/>
    <mergeCell ref="BC52:BF52"/>
    <mergeCell ref="BG52:BH52"/>
    <mergeCell ref="A54:B54"/>
    <mergeCell ref="C54:AB54"/>
    <mergeCell ref="AC54:AD54"/>
    <mergeCell ref="AE54:AH54"/>
    <mergeCell ref="AI54:AL54"/>
    <mergeCell ref="A52:B52"/>
    <mergeCell ref="C52:AB52"/>
    <mergeCell ref="AC52:AD52"/>
    <mergeCell ref="AE52:AH52"/>
    <mergeCell ref="AI52:AL52"/>
    <mergeCell ref="AM52:AP52"/>
    <mergeCell ref="BG55:BH55"/>
    <mergeCell ref="AM51:AP51"/>
    <mergeCell ref="AQ51:AT51"/>
    <mergeCell ref="AU51:AX51"/>
    <mergeCell ref="AY51:BB51"/>
    <mergeCell ref="BC51:BF51"/>
    <mergeCell ref="BG51:BH51"/>
    <mergeCell ref="AQ50:AT50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AI51:AL51"/>
    <mergeCell ref="A50:B50"/>
    <mergeCell ref="C50:AB50"/>
    <mergeCell ref="AC50:AD50"/>
    <mergeCell ref="AE50:AH50"/>
    <mergeCell ref="AI50:AL50"/>
    <mergeCell ref="AM50:AP50"/>
    <mergeCell ref="AM49:AP49"/>
    <mergeCell ref="AQ49:AT49"/>
    <mergeCell ref="AU49:AX49"/>
    <mergeCell ref="AY49:BB49"/>
    <mergeCell ref="BC49:BF49"/>
    <mergeCell ref="BG49:BH49"/>
    <mergeCell ref="AQ47:AT47"/>
    <mergeCell ref="AU47:AX47"/>
    <mergeCell ref="AY47:BB47"/>
    <mergeCell ref="BC47:BF47"/>
    <mergeCell ref="BG47:BH47"/>
    <mergeCell ref="A49:B49"/>
    <mergeCell ref="C49:AB49"/>
    <mergeCell ref="AC49:AD49"/>
    <mergeCell ref="AE49:AH49"/>
    <mergeCell ref="AI49:AL49"/>
    <mergeCell ref="A47:B47"/>
    <mergeCell ref="C47:AB47"/>
    <mergeCell ref="AC47:AD47"/>
    <mergeCell ref="AE47:AH47"/>
    <mergeCell ref="AI47:AL47"/>
    <mergeCell ref="AM47:AP47"/>
    <mergeCell ref="AY48:BB48"/>
    <mergeCell ref="BC48:BF48"/>
    <mergeCell ref="BG48:BH48"/>
    <mergeCell ref="AY44:BB44"/>
    <mergeCell ref="BC44:BF44"/>
    <mergeCell ref="BG44:BH44"/>
    <mergeCell ref="A45:B45"/>
    <mergeCell ref="C45:AB45"/>
    <mergeCell ref="AC45:AD45"/>
    <mergeCell ref="AE45:AH45"/>
    <mergeCell ref="AI45:AL45"/>
    <mergeCell ref="A44:B44"/>
    <mergeCell ref="C44:AB44"/>
    <mergeCell ref="AC44:AD44"/>
    <mergeCell ref="AE44:AH44"/>
    <mergeCell ref="AI44:AL44"/>
    <mergeCell ref="AM44:AP44"/>
    <mergeCell ref="AM43:AP43"/>
    <mergeCell ref="AQ43:AT43"/>
    <mergeCell ref="AU43:AX43"/>
    <mergeCell ref="AY43:BB43"/>
    <mergeCell ref="BC43:BF43"/>
    <mergeCell ref="BG43:BH43"/>
    <mergeCell ref="AY42:BB42"/>
    <mergeCell ref="BC42:BF42"/>
    <mergeCell ref="BG42:BH42"/>
    <mergeCell ref="A43:B43"/>
    <mergeCell ref="C43:AB43"/>
    <mergeCell ref="AC43:AD43"/>
    <mergeCell ref="AE43:AH43"/>
    <mergeCell ref="AI43:AL43"/>
    <mergeCell ref="A42:B42"/>
    <mergeCell ref="C42:AB42"/>
    <mergeCell ref="AC42:AD42"/>
    <mergeCell ref="AE42:AH42"/>
    <mergeCell ref="AI42:AL42"/>
    <mergeCell ref="AM42:AP42"/>
    <mergeCell ref="AM41:AP41"/>
    <mergeCell ref="AQ41:AT41"/>
    <mergeCell ref="AU41:AX41"/>
    <mergeCell ref="AY41:BB41"/>
    <mergeCell ref="BC41:BF41"/>
    <mergeCell ref="BG41:BH41"/>
    <mergeCell ref="AY40:BB40"/>
    <mergeCell ref="BC40:BF40"/>
    <mergeCell ref="BG40:BH40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AM39:AP39"/>
    <mergeCell ref="AQ39:AT39"/>
    <mergeCell ref="AU39:AX39"/>
    <mergeCell ref="AY39:BB39"/>
    <mergeCell ref="BC39:BF39"/>
    <mergeCell ref="BG39:BH39"/>
    <mergeCell ref="AY38:BB38"/>
    <mergeCell ref="BC38:BF38"/>
    <mergeCell ref="BG38:BH38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E38:AH38"/>
    <mergeCell ref="AI38:AL38"/>
    <mergeCell ref="AM38:AP38"/>
    <mergeCell ref="AM37:AP37"/>
    <mergeCell ref="AQ37:AT37"/>
    <mergeCell ref="AU37:AX37"/>
    <mergeCell ref="AY37:BB37"/>
    <mergeCell ref="BC37:BF37"/>
    <mergeCell ref="BG37:BH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AI37:AL37"/>
    <mergeCell ref="A36:B36"/>
    <mergeCell ref="C36:AB36"/>
    <mergeCell ref="AC36:AD36"/>
    <mergeCell ref="AE36:AH36"/>
    <mergeCell ref="AI36:AL36"/>
    <mergeCell ref="AM36:AP36"/>
    <mergeCell ref="AM35:AP35"/>
    <mergeCell ref="AQ35:AT35"/>
    <mergeCell ref="AU35:AX35"/>
    <mergeCell ref="AY35:BB35"/>
    <mergeCell ref="BC35:BF35"/>
    <mergeCell ref="BG35:BH35"/>
    <mergeCell ref="AQ33:AT33"/>
    <mergeCell ref="AU33:AX33"/>
    <mergeCell ref="AY33:BB33"/>
    <mergeCell ref="BC33:BF33"/>
    <mergeCell ref="BG33:BH33"/>
    <mergeCell ref="A35:B35"/>
    <mergeCell ref="C35:AB35"/>
    <mergeCell ref="AC35:AD35"/>
    <mergeCell ref="AE35:AH35"/>
    <mergeCell ref="AI35:AL35"/>
    <mergeCell ref="A33:B33"/>
    <mergeCell ref="C33:AB33"/>
    <mergeCell ref="AC33:AD33"/>
    <mergeCell ref="AE33:AH33"/>
    <mergeCell ref="AI33:AL33"/>
    <mergeCell ref="AM33:AP33"/>
    <mergeCell ref="AM34:AP34"/>
    <mergeCell ref="AQ34:AT34"/>
    <mergeCell ref="AU34:AX34"/>
    <mergeCell ref="AY34:BB34"/>
    <mergeCell ref="BC34:BF34"/>
    <mergeCell ref="BG34:BH34"/>
    <mergeCell ref="A34:B34"/>
    <mergeCell ref="C34:AB34"/>
    <mergeCell ref="AC34:AD34"/>
    <mergeCell ref="AE34:AH34"/>
    <mergeCell ref="AM32:AP32"/>
    <mergeCell ref="AQ32:AT32"/>
    <mergeCell ref="AU32:AX32"/>
    <mergeCell ref="AY32:BB32"/>
    <mergeCell ref="BC32:BF32"/>
    <mergeCell ref="BG32:BH32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C23:AD23"/>
    <mergeCell ref="AE23:AH23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BC9:BF9"/>
    <mergeCell ref="BG9:BH9"/>
    <mergeCell ref="AM24:AP24"/>
    <mergeCell ref="AQ24:AT24"/>
    <mergeCell ref="AU24:AX24"/>
    <mergeCell ref="AY24:BB24"/>
    <mergeCell ref="BC24:BF24"/>
    <mergeCell ref="BG24:BH24"/>
    <mergeCell ref="AQ22:AT22"/>
    <mergeCell ref="AU22:AX22"/>
    <mergeCell ref="AY22:BB22"/>
    <mergeCell ref="BC22:BF22"/>
    <mergeCell ref="BG22:BH22"/>
    <mergeCell ref="A24:B24"/>
    <mergeCell ref="C24:AB24"/>
    <mergeCell ref="AC24:AD24"/>
    <mergeCell ref="AE24:AH24"/>
    <mergeCell ref="AI24:AL24"/>
    <mergeCell ref="A22:B22"/>
    <mergeCell ref="C22:AB22"/>
    <mergeCell ref="AC22:AD22"/>
    <mergeCell ref="AE22:AH22"/>
    <mergeCell ref="AI22:AL22"/>
    <mergeCell ref="AM22:AP22"/>
    <mergeCell ref="AM23:AP23"/>
    <mergeCell ref="AQ23:AT23"/>
    <mergeCell ref="AU23:AX23"/>
    <mergeCell ref="AY23:BB23"/>
    <mergeCell ref="BC23:BF23"/>
    <mergeCell ref="BG23:BH23"/>
    <mergeCell ref="A23:B23"/>
    <mergeCell ref="C23:AB23"/>
    <mergeCell ref="A13:B13"/>
    <mergeCell ref="C13:AB13"/>
    <mergeCell ref="AC13:AD13"/>
    <mergeCell ref="AE13:AH13"/>
    <mergeCell ref="AI13:AL13"/>
    <mergeCell ref="AM13:AP13"/>
    <mergeCell ref="AM8:AP8"/>
    <mergeCell ref="AQ8:AT8"/>
    <mergeCell ref="AU8:AX8"/>
    <mergeCell ref="AY8:BB8"/>
    <mergeCell ref="BC8:BF8"/>
    <mergeCell ref="BG8:BH8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AM9:AP9"/>
    <mergeCell ref="AQ9:AT9"/>
    <mergeCell ref="AU9:AX9"/>
    <mergeCell ref="AY9:BB9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I182:AL182"/>
    <mergeCell ref="AM182:AP182"/>
    <mergeCell ref="AQ182:AT182"/>
    <mergeCell ref="AU182:AX182"/>
    <mergeCell ref="AY182:BB182"/>
    <mergeCell ref="BC182:BF182"/>
    <mergeCell ref="BG182:BH182"/>
    <mergeCell ref="A62:B62"/>
    <mergeCell ref="C62:AB62"/>
    <mergeCell ref="AC62:AD62"/>
    <mergeCell ref="AE62:AH62"/>
    <mergeCell ref="AI62:AL62"/>
    <mergeCell ref="AM62:AP62"/>
    <mergeCell ref="AQ62:AT62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AI63:AL63"/>
    <mergeCell ref="AM63:AP63"/>
    <mergeCell ref="AQ63:AT63"/>
    <mergeCell ref="AU63:AX63"/>
    <mergeCell ref="AY63:BB63"/>
    <mergeCell ref="BC63:BF63"/>
    <mergeCell ref="BG63:BH63"/>
    <mergeCell ref="AM65:AP65"/>
    <mergeCell ref="AQ65:AT65"/>
    <mergeCell ref="AU65:AX6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69" fitToHeight="0" orientation="landscape" r:id="rId1"/>
  <headerFooter alignWithMargins="0">
    <oddFooter>&amp;P. oldal, összesen: &amp;N</oddFooter>
  </headerFooter>
  <rowBreaks count="8" manualBreakCount="8">
    <brk id="34" max="59" man="1"/>
    <brk id="63" max="16383" man="1"/>
    <brk id="90" max="16383" man="1"/>
    <brk id="116" max="16383" man="1"/>
    <brk id="143" max="59" man="1"/>
    <brk id="170" max="59" man="1"/>
    <brk id="198" max="59" man="1"/>
    <brk id="22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212"/>
  <sheetViews>
    <sheetView view="pageBreakPreview" zoomScaleSheetLayoutView="100" workbookViewId="0">
      <pane xSplit="28" ySplit="7" topLeftCell="AC163" activePane="bottomRight" state="frozen"/>
      <selection pane="topRight" activeCell="AC1" sqref="AC1"/>
      <selection pane="bottomLeft" activeCell="A8" sqref="A8"/>
      <selection pane="bottomRight" sqref="A1:BP1"/>
    </sheetView>
  </sheetViews>
  <sheetFormatPr defaultRowHeight="12.75"/>
  <cols>
    <col min="1" max="1" width="2.42578125" style="4" customWidth="1"/>
    <col min="2" max="2" width="2.140625" style="4" customWidth="1"/>
    <col min="3" max="66" width="2.7109375" style="1" customWidth="1"/>
    <col min="67" max="67" width="3.42578125" style="1" customWidth="1"/>
    <col min="68" max="68" width="3.28515625" style="1" customWidth="1"/>
    <col min="69" max="77" width="2.7109375" style="1" customWidth="1"/>
    <col min="78" max="16384" width="9.140625" style="1"/>
  </cols>
  <sheetData>
    <row r="1" spans="1:69" ht="28.5" customHeight="1">
      <c r="A1" s="76" t="s">
        <v>740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</row>
    <row r="2" spans="1:69" ht="28.5" customHeight="1">
      <c r="A2" s="212" t="s">
        <v>582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4"/>
    </row>
    <row r="3" spans="1:69" ht="15" customHeight="1">
      <c r="A3" s="77" t="s">
        <v>525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9"/>
    </row>
    <row r="4" spans="1:69" ht="15.95" customHeight="1">
      <c r="A4" s="80" t="s">
        <v>494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2"/>
    </row>
    <row r="5" spans="1:69" ht="15.95" customHeight="1">
      <c r="A5" s="84" t="s">
        <v>470</v>
      </c>
      <c r="B5" s="84"/>
      <c r="C5" s="85" t="s">
        <v>26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 t="s">
        <v>471</v>
      </c>
      <c r="AD5" s="86"/>
      <c r="AE5" s="237" t="s">
        <v>520</v>
      </c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9"/>
      <c r="AU5" s="237" t="s">
        <v>704</v>
      </c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9"/>
      <c r="BK5" s="88" t="s">
        <v>466</v>
      </c>
      <c r="BL5" s="88"/>
      <c r="BM5" s="88"/>
      <c r="BN5" s="88"/>
      <c r="BO5" s="88" t="s">
        <v>467</v>
      </c>
      <c r="BP5" s="88"/>
      <c r="BQ5" s="2"/>
    </row>
    <row r="6" spans="1:69" ht="39.75" customHeigh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6"/>
      <c r="AE6" s="82" t="s">
        <v>518</v>
      </c>
      <c r="AF6" s="83"/>
      <c r="AG6" s="83"/>
      <c r="AH6" s="83"/>
      <c r="AI6" s="82" t="s">
        <v>706</v>
      </c>
      <c r="AJ6" s="83"/>
      <c r="AK6" s="83"/>
      <c r="AL6" s="83"/>
      <c r="AM6" s="82" t="s">
        <v>707</v>
      </c>
      <c r="AN6" s="83"/>
      <c r="AO6" s="83"/>
      <c r="AP6" s="83"/>
      <c r="AQ6" s="82" t="s">
        <v>705</v>
      </c>
      <c r="AR6" s="83"/>
      <c r="AS6" s="83"/>
      <c r="AT6" s="83"/>
      <c r="AU6" s="232" t="s">
        <v>521</v>
      </c>
      <c r="AV6" s="233"/>
      <c r="AW6" s="233"/>
      <c r="AX6" s="234"/>
      <c r="AY6" s="232" t="s">
        <v>524</v>
      </c>
      <c r="AZ6" s="233"/>
      <c r="BA6" s="233"/>
      <c r="BB6" s="234"/>
      <c r="BC6" s="232" t="s">
        <v>522</v>
      </c>
      <c r="BD6" s="233"/>
      <c r="BE6" s="233"/>
      <c r="BF6" s="234"/>
      <c r="BG6" s="232" t="s">
        <v>523</v>
      </c>
      <c r="BH6" s="233"/>
      <c r="BI6" s="233"/>
      <c r="BJ6" s="234"/>
      <c r="BK6" s="88"/>
      <c r="BL6" s="88"/>
      <c r="BM6" s="88"/>
      <c r="BN6" s="88"/>
      <c r="BO6" s="88"/>
      <c r="BP6" s="88"/>
    </row>
    <row r="7" spans="1:69">
      <c r="A7" s="108" t="s">
        <v>178</v>
      </c>
      <c r="B7" s="109"/>
      <c r="C7" s="101" t="s">
        <v>179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01" t="s">
        <v>180</v>
      </c>
      <c r="AD7" s="110"/>
      <c r="AE7" s="101" t="s">
        <v>177</v>
      </c>
      <c r="AF7" s="110"/>
      <c r="AG7" s="110"/>
      <c r="AH7" s="102"/>
      <c r="AI7" s="101" t="s">
        <v>468</v>
      </c>
      <c r="AJ7" s="110"/>
      <c r="AK7" s="110"/>
      <c r="AL7" s="102"/>
      <c r="AM7" s="101" t="s">
        <v>636</v>
      </c>
      <c r="AN7" s="110"/>
      <c r="AO7" s="110"/>
      <c r="AP7" s="102"/>
      <c r="AQ7" s="101" t="s">
        <v>637</v>
      </c>
      <c r="AR7" s="110"/>
      <c r="AS7" s="110"/>
      <c r="AT7" s="102"/>
      <c r="AU7" s="101" t="s">
        <v>651</v>
      </c>
      <c r="AV7" s="110"/>
      <c r="AW7" s="110"/>
      <c r="AX7" s="102"/>
      <c r="AY7" s="101" t="s">
        <v>652</v>
      </c>
      <c r="AZ7" s="110"/>
      <c r="BA7" s="110"/>
      <c r="BB7" s="102"/>
      <c r="BC7" s="101" t="s">
        <v>653</v>
      </c>
      <c r="BD7" s="110"/>
      <c r="BE7" s="110"/>
      <c r="BF7" s="102"/>
      <c r="BG7" s="101" t="s">
        <v>654</v>
      </c>
      <c r="BH7" s="110"/>
      <c r="BI7" s="110"/>
      <c r="BJ7" s="102"/>
      <c r="BK7" s="101" t="s">
        <v>655</v>
      </c>
      <c r="BL7" s="110"/>
      <c r="BM7" s="110"/>
      <c r="BN7" s="102"/>
      <c r="BO7" s="101" t="s">
        <v>656</v>
      </c>
      <c r="BP7" s="102"/>
    </row>
    <row r="8" spans="1:69" ht="20.100000000000001" customHeight="1">
      <c r="A8" s="307" t="s">
        <v>0</v>
      </c>
      <c r="B8" s="448"/>
      <c r="C8" s="103" t="s">
        <v>244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5"/>
      <c r="AC8" s="96" t="s">
        <v>245</v>
      </c>
      <c r="AD8" s="449"/>
      <c r="AE8" s="442"/>
      <c r="AF8" s="443"/>
      <c r="AG8" s="443"/>
      <c r="AH8" s="444"/>
      <c r="AI8" s="442"/>
      <c r="AJ8" s="443"/>
      <c r="AK8" s="443"/>
      <c r="AL8" s="444"/>
      <c r="AM8" s="442"/>
      <c r="AN8" s="443"/>
      <c r="AO8" s="443"/>
      <c r="AP8" s="444"/>
      <c r="AQ8" s="442"/>
      <c r="AR8" s="443"/>
      <c r="AS8" s="443"/>
      <c r="AT8" s="444"/>
      <c r="AU8" s="450"/>
      <c r="AV8" s="451"/>
      <c r="AW8" s="451"/>
      <c r="AX8" s="452"/>
      <c r="AY8" s="196" t="s">
        <v>703</v>
      </c>
      <c r="AZ8" s="197"/>
      <c r="BA8" s="197"/>
      <c r="BB8" s="198"/>
      <c r="BC8" s="450"/>
      <c r="BD8" s="451"/>
      <c r="BE8" s="451"/>
      <c r="BF8" s="452"/>
      <c r="BG8" s="439" t="s">
        <v>703</v>
      </c>
      <c r="BH8" s="440"/>
      <c r="BI8" s="440"/>
      <c r="BJ8" s="441"/>
      <c r="BK8" s="450"/>
      <c r="BL8" s="451"/>
      <c r="BM8" s="451"/>
      <c r="BN8" s="452"/>
      <c r="BO8" s="106" t="str">
        <f>IF(AQ8&lt;&gt;"",BK8/AQ8,"n.é.")</f>
        <v>n.é.</v>
      </c>
      <c r="BP8" s="107"/>
    </row>
    <row r="9" spans="1:69" ht="20.100000000000001" customHeight="1">
      <c r="A9" s="307" t="s">
        <v>1</v>
      </c>
      <c r="B9" s="448"/>
      <c r="C9" s="93" t="s">
        <v>246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5"/>
      <c r="AC9" s="96" t="s">
        <v>247</v>
      </c>
      <c r="AD9" s="449"/>
      <c r="AE9" s="442"/>
      <c r="AF9" s="443"/>
      <c r="AG9" s="443"/>
      <c r="AH9" s="444"/>
      <c r="AI9" s="442"/>
      <c r="AJ9" s="443"/>
      <c r="AK9" s="443"/>
      <c r="AL9" s="444"/>
      <c r="AM9" s="442"/>
      <c r="AN9" s="443"/>
      <c r="AO9" s="443"/>
      <c r="AP9" s="444"/>
      <c r="AQ9" s="442"/>
      <c r="AR9" s="443"/>
      <c r="AS9" s="443"/>
      <c r="AT9" s="444"/>
      <c r="AU9" s="450"/>
      <c r="AV9" s="451"/>
      <c r="AW9" s="451"/>
      <c r="AX9" s="452"/>
      <c r="AY9" s="439" t="s">
        <v>703</v>
      </c>
      <c r="AZ9" s="440"/>
      <c r="BA9" s="440"/>
      <c r="BB9" s="441"/>
      <c r="BC9" s="450"/>
      <c r="BD9" s="451"/>
      <c r="BE9" s="451"/>
      <c r="BF9" s="452"/>
      <c r="BG9" s="439" t="s">
        <v>703</v>
      </c>
      <c r="BH9" s="440"/>
      <c r="BI9" s="440"/>
      <c r="BJ9" s="441"/>
      <c r="BK9" s="450"/>
      <c r="BL9" s="451"/>
      <c r="BM9" s="451"/>
      <c r="BN9" s="452"/>
      <c r="BO9" s="106" t="str">
        <f t="shared" ref="BO9:BO19" si="0">IF(AQ9&lt;&gt;"",BK9/AQ9,"n.é.")</f>
        <v>n.é.</v>
      </c>
      <c r="BP9" s="107"/>
    </row>
    <row r="10" spans="1:69" ht="20.100000000000001" customHeight="1">
      <c r="A10" s="307" t="s">
        <v>2</v>
      </c>
      <c r="B10" s="448"/>
      <c r="C10" s="93" t="s">
        <v>248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5"/>
      <c r="AC10" s="96" t="s">
        <v>249</v>
      </c>
      <c r="AD10" s="449"/>
      <c r="AE10" s="442"/>
      <c r="AF10" s="443"/>
      <c r="AG10" s="443"/>
      <c r="AH10" s="444"/>
      <c r="AI10" s="442"/>
      <c r="AJ10" s="443"/>
      <c r="AK10" s="443"/>
      <c r="AL10" s="444"/>
      <c r="AM10" s="442"/>
      <c r="AN10" s="443"/>
      <c r="AO10" s="443"/>
      <c r="AP10" s="444"/>
      <c r="AQ10" s="442"/>
      <c r="AR10" s="443"/>
      <c r="AS10" s="443"/>
      <c r="AT10" s="444"/>
      <c r="AU10" s="450"/>
      <c r="AV10" s="451"/>
      <c r="AW10" s="451"/>
      <c r="AX10" s="452"/>
      <c r="AY10" s="439" t="s">
        <v>703</v>
      </c>
      <c r="AZ10" s="440"/>
      <c r="BA10" s="440"/>
      <c r="BB10" s="441"/>
      <c r="BC10" s="450"/>
      <c r="BD10" s="451"/>
      <c r="BE10" s="451"/>
      <c r="BF10" s="452"/>
      <c r="BG10" s="439" t="s">
        <v>703</v>
      </c>
      <c r="BH10" s="440"/>
      <c r="BI10" s="440"/>
      <c r="BJ10" s="441"/>
      <c r="BK10" s="450"/>
      <c r="BL10" s="451"/>
      <c r="BM10" s="451"/>
      <c r="BN10" s="452"/>
      <c r="BO10" s="106" t="str">
        <f t="shared" si="0"/>
        <v>n.é.</v>
      </c>
      <c r="BP10" s="107"/>
    </row>
    <row r="11" spans="1:69" ht="20.100000000000001" customHeight="1">
      <c r="A11" s="307" t="s">
        <v>3</v>
      </c>
      <c r="B11" s="448"/>
      <c r="C11" s="93" t="s">
        <v>250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AC11" s="96" t="s">
        <v>251</v>
      </c>
      <c r="AD11" s="449"/>
      <c r="AE11" s="442"/>
      <c r="AF11" s="443"/>
      <c r="AG11" s="443"/>
      <c r="AH11" s="444"/>
      <c r="AI11" s="442"/>
      <c r="AJ11" s="443"/>
      <c r="AK11" s="443"/>
      <c r="AL11" s="444"/>
      <c r="AM11" s="442"/>
      <c r="AN11" s="443"/>
      <c r="AO11" s="443"/>
      <c r="AP11" s="444"/>
      <c r="AQ11" s="442"/>
      <c r="AR11" s="443"/>
      <c r="AS11" s="443"/>
      <c r="AT11" s="444"/>
      <c r="AU11" s="450"/>
      <c r="AV11" s="451"/>
      <c r="AW11" s="451"/>
      <c r="AX11" s="452"/>
      <c r="AY11" s="439" t="s">
        <v>703</v>
      </c>
      <c r="AZ11" s="440"/>
      <c r="BA11" s="440"/>
      <c r="BB11" s="441"/>
      <c r="BC11" s="450"/>
      <c r="BD11" s="451"/>
      <c r="BE11" s="451"/>
      <c r="BF11" s="452"/>
      <c r="BG11" s="439" t="s">
        <v>703</v>
      </c>
      <c r="BH11" s="440"/>
      <c r="BI11" s="440"/>
      <c r="BJ11" s="441"/>
      <c r="BK11" s="450"/>
      <c r="BL11" s="451"/>
      <c r="BM11" s="451"/>
      <c r="BN11" s="452"/>
      <c r="BO11" s="106" t="str">
        <f t="shared" si="0"/>
        <v>n.é.</v>
      </c>
      <c r="BP11" s="107"/>
    </row>
    <row r="12" spans="1:69" ht="20.100000000000001" customHeight="1">
      <c r="A12" s="307" t="s">
        <v>4</v>
      </c>
      <c r="B12" s="448"/>
      <c r="C12" s="93" t="s">
        <v>252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5"/>
      <c r="AC12" s="96" t="s">
        <v>253</v>
      </c>
      <c r="AD12" s="449"/>
      <c r="AE12" s="442"/>
      <c r="AF12" s="443"/>
      <c r="AG12" s="443"/>
      <c r="AH12" s="444"/>
      <c r="AI12" s="442"/>
      <c r="AJ12" s="443"/>
      <c r="AK12" s="443"/>
      <c r="AL12" s="444"/>
      <c r="AM12" s="442"/>
      <c r="AN12" s="443"/>
      <c r="AO12" s="443"/>
      <c r="AP12" s="444"/>
      <c r="AQ12" s="442"/>
      <c r="AR12" s="443"/>
      <c r="AS12" s="443"/>
      <c r="AT12" s="444"/>
      <c r="AU12" s="450"/>
      <c r="AV12" s="451"/>
      <c r="AW12" s="451"/>
      <c r="AX12" s="452"/>
      <c r="AY12" s="439" t="s">
        <v>703</v>
      </c>
      <c r="AZ12" s="440"/>
      <c r="BA12" s="440"/>
      <c r="BB12" s="441"/>
      <c r="BC12" s="450"/>
      <c r="BD12" s="451"/>
      <c r="BE12" s="451"/>
      <c r="BF12" s="452"/>
      <c r="BG12" s="439" t="s">
        <v>703</v>
      </c>
      <c r="BH12" s="440"/>
      <c r="BI12" s="440"/>
      <c r="BJ12" s="441"/>
      <c r="BK12" s="450"/>
      <c r="BL12" s="451"/>
      <c r="BM12" s="451"/>
      <c r="BN12" s="452"/>
      <c r="BO12" s="106" t="str">
        <f t="shared" si="0"/>
        <v>n.é.</v>
      </c>
      <c r="BP12" s="107"/>
    </row>
    <row r="13" spans="1:69" ht="20.100000000000001" customHeight="1">
      <c r="A13" s="307" t="s">
        <v>5</v>
      </c>
      <c r="B13" s="448"/>
      <c r="C13" s="93" t="s">
        <v>254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96" t="s">
        <v>255</v>
      </c>
      <c r="AD13" s="449"/>
      <c r="AE13" s="442"/>
      <c r="AF13" s="443"/>
      <c r="AG13" s="443"/>
      <c r="AH13" s="444"/>
      <c r="AI13" s="442"/>
      <c r="AJ13" s="443"/>
      <c r="AK13" s="443"/>
      <c r="AL13" s="444"/>
      <c r="AM13" s="442"/>
      <c r="AN13" s="443"/>
      <c r="AO13" s="443"/>
      <c r="AP13" s="444"/>
      <c r="AQ13" s="442"/>
      <c r="AR13" s="443"/>
      <c r="AS13" s="443"/>
      <c r="AT13" s="444"/>
      <c r="AU13" s="450"/>
      <c r="AV13" s="451"/>
      <c r="AW13" s="451"/>
      <c r="AX13" s="452"/>
      <c r="AY13" s="439" t="s">
        <v>703</v>
      </c>
      <c r="AZ13" s="440"/>
      <c r="BA13" s="440"/>
      <c r="BB13" s="441"/>
      <c r="BC13" s="450"/>
      <c r="BD13" s="451"/>
      <c r="BE13" s="451"/>
      <c r="BF13" s="452"/>
      <c r="BG13" s="439" t="s">
        <v>703</v>
      </c>
      <c r="BH13" s="440"/>
      <c r="BI13" s="440"/>
      <c r="BJ13" s="441"/>
      <c r="BK13" s="450"/>
      <c r="BL13" s="451"/>
      <c r="BM13" s="451"/>
      <c r="BN13" s="452"/>
      <c r="BO13" s="106" t="str">
        <f t="shared" si="0"/>
        <v>n.é.</v>
      </c>
      <c r="BP13" s="107"/>
    </row>
    <row r="14" spans="1:69" ht="20.100000000000001" customHeight="1">
      <c r="A14" s="415" t="s">
        <v>6</v>
      </c>
      <c r="B14" s="416"/>
      <c r="C14" s="113" t="s">
        <v>256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5"/>
      <c r="AC14" s="116" t="s">
        <v>257</v>
      </c>
      <c r="AD14" s="117"/>
      <c r="AE14" s="445">
        <v>0</v>
      </c>
      <c r="AF14" s="446"/>
      <c r="AG14" s="446"/>
      <c r="AH14" s="447"/>
      <c r="AI14" s="439" t="s">
        <v>703</v>
      </c>
      <c r="AJ14" s="440"/>
      <c r="AK14" s="440"/>
      <c r="AL14" s="441"/>
      <c r="AM14" s="439" t="s">
        <v>703</v>
      </c>
      <c r="AN14" s="440"/>
      <c r="AO14" s="440"/>
      <c r="AP14" s="441"/>
      <c r="AQ14" s="445">
        <f t="shared" ref="AQ14" si="1">SUM(AQ8:AT13)</f>
        <v>0</v>
      </c>
      <c r="AR14" s="446"/>
      <c r="AS14" s="446"/>
      <c r="AT14" s="447"/>
      <c r="AU14" s="445">
        <f t="shared" ref="AU14" si="2">SUM(AU8:AX13)</f>
        <v>0</v>
      </c>
      <c r="AV14" s="446"/>
      <c r="AW14" s="446"/>
      <c r="AX14" s="447"/>
      <c r="AY14" s="453" t="s">
        <v>703</v>
      </c>
      <c r="AZ14" s="454"/>
      <c r="BA14" s="454"/>
      <c r="BB14" s="455"/>
      <c r="BC14" s="445">
        <f t="shared" ref="BC14" si="3">SUM(BC8:BF13)</f>
        <v>0</v>
      </c>
      <c r="BD14" s="446"/>
      <c r="BE14" s="446"/>
      <c r="BF14" s="447"/>
      <c r="BG14" s="453" t="s">
        <v>703</v>
      </c>
      <c r="BH14" s="454"/>
      <c r="BI14" s="454"/>
      <c r="BJ14" s="455"/>
      <c r="BK14" s="445">
        <f t="shared" ref="BK14" si="4">SUM(BK8:BN13)</f>
        <v>0</v>
      </c>
      <c r="BL14" s="446"/>
      <c r="BM14" s="446"/>
      <c r="BN14" s="447"/>
      <c r="BO14" s="413" t="str">
        <f>IF(AQ14&gt;0,BK14/AQ14,"n.é.")</f>
        <v>n.é.</v>
      </c>
      <c r="BP14" s="414"/>
    </row>
    <row r="15" spans="1:69" ht="20.100000000000001" customHeight="1">
      <c r="A15" s="307" t="s">
        <v>7</v>
      </c>
      <c r="B15" s="308"/>
      <c r="C15" s="93" t="s">
        <v>258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96" t="s">
        <v>259</v>
      </c>
      <c r="AD15" s="97"/>
      <c r="AE15" s="442"/>
      <c r="AF15" s="443"/>
      <c r="AG15" s="443"/>
      <c r="AH15" s="444"/>
      <c r="AI15" s="442"/>
      <c r="AJ15" s="443"/>
      <c r="AK15" s="443"/>
      <c r="AL15" s="444"/>
      <c r="AM15" s="442"/>
      <c r="AN15" s="443"/>
      <c r="AO15" s="443"/>
      <c r="AP15" s="444"/>
      <c r="AQ15" s="442"/>
      <c r="AR15" s="443"/>
      <c r="AS15" s="443"/>
      <c r="AT15" s="444"/>
      <c r="AU15" s="450"/>
      <c r="AV15" s="451"/>
      <c r="AW15" s="451"/>
      <c r="AX15" s="452"/>
      <c r="AY15" s="439" t="s">
        <v>703</v>
      </c>
      <c r="AZ15" s="440"/>
      <c r="BA15" s="440"/>
      <c r="BB15" s="441"/>
      <c r="BC15" s="450"/>
      <c r="BD15" s="451"/>
      <c r="BE15" s="451"/>
      <c r="BF15" s="452"/>
      <c r="BG15" s="439" t="s">
        <v>703</v>
      </c>
      <c r="BH15" s="440"/>
      <c r="BI15" s="440"/>
      <c r="BJ15" s="441"/>
      <c r="BK15" s="450"/>
      <c r="BL15" s="451"/>
      <c r="BM15" s="451"/>
      <c r="BN15" s="452"/>
      <c r="BO15" s="106" t="str">
        <f t="shared" si="0"/>
        <v>n.é.</v>
      </c>
      <c r="BP15" s="107"/>
    </row>
    <row r="16" spans="1:69" ht="20.100000000000001" customHeight="1">
      <c r="A16" s="307" t="s">
        <v>8</v>
      </c>
      <c r="B16" s="308"/>
      <c r="C16" s="93" t="s">
        <v>448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96" t="s">
        <v>260</v>
      </c>
      <c r="AD16" s="97"/>
      <c r="AE16" s="442"/>
      <c r="AF16" s="443"/>
      <c r="AG16" s="443"/>
      <c r="AH16" s="444"/>
      <c r="AI16" s="442"/>
      <c r="AJ16" s="443"/>
      <c r="AK16" s="443"/>
      <c r="AL16" s="444"/>
      <c r="AM16" s="442"/>
      <c r="AN16" s="443"/>
      <c r="AO16" s="443"/>
      <c r="AP16" s="444"/>
      <c r="AQ16" s="442"/>
      <c r="AR16" s="443"/>
      <c r="AS16" s="443"/>
      <c r="AT16" s="444"/>
      <c r="AU16" s="450"/>
      <c r="AV16" s="451"/>
      <c r="AW16" s="451"/>
      <c r="AX16" s="452"/>
      <c r="AY16" s="439" t="s">
        <v>703</v>
      </c>
      <c r="AZ16" s="440"/>
      <c r="BA16" s="440"/>
      <c r="BB16" s="441"/>
      <c r="BC16" s="450"/>
      <c r="BD16" s="451"/>
      <c r="BE16" s="451"/>
      <c r="BF16" s="452"/>
      <c r="BG16" s="439" t="s">
        <v>703</v>
      </c>
      <c r="BH16" s="440"/>
      <c r="BI16" s="440"/>
      <c r="BJ16" s="441"/>
      <c r="BK16" s="450"/>
      <c r="BL16" s="451"/>
      <c r="BM16" s="451"/>
      <c r="BN16" s="452"/>
      <c r="BO16" s="106" t="str">
        <f t="shared" si="0"/>
        <v>n.é.</v>
      </c>
      <c r="BP16" s="107"/>
    </row>
    <row r="17" spans="1:68" ht="20.100000000000001" customHeight="1">
      <c r="A17" s="307" t="s">
        <v>9</v>
      </c>
      <c r="B17" s="308"/>
      <c r="C17" s="93" t="s">
        <v>449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96" t="s">
        <v>261</v>
      </c>
      <c r="AD17" s="97"/>
      <c r="AE17" s="442"/>
      <c r="AF17" s="443"/>
      <c r="AG17" s="443"/>
      <c r="AH17" s="444"/>
      <c r="AI17" s="442"/>
      <c r="AJ17" s="443"/>
      <c r="AK17" s="443"/>
      <c r="AL17" s="444"/>
      <c r="AM17" s="442"/>
      <c r="AN17" s="443"/>
      <c r="AO17" s="443"/>
      <c r="AP17" s="444"/>
      <c r="AQ17" s="442"/>
      <c r="AR17" s="443"/>
      <c r="AS17" s="443"/>
      <c r="AT17" s="444"/>
      <c r="AU17" s="450"/>
      <c r="AV17" s="451"/>
      <c r="AW17" s="451"/>
      <c r="AX17" s="452"/>
      <c r="AY17" s="439" t="s">
        <v>703</v>
      </c>
      <c r="AZ17" s="440"/>
      <c r="BA17" s="440"/>
      <c r="BB17" s="441"/>
      <c r="BC17" s="450"/>
      <c r="BD17" s="451"/>
      <c r="BE17" s="451"/>
      <c r="BF17" s="452"/>
      <c r="BG17" s="439" t="s">
        <v>703</v>
      </c>
      <c r="BH17" s="440"/>
      <c r="BI17" s="440"/>
      <c r="BJ17" s="441"/>
      <c r="BK17" s="450"/>
      <c r="BL17" s="451"/>
      <c r="BM17" s="451"/>
      <c r="BN17" s="452"/>
      <c r="BO17" s="106" t="str">
        <f t="shared" si="0"/>
        <v>n.é.</v>
      </c>
      <c r="BP17" s="107"/>
    </row>
    <row r="18" spans="1:68" ht="20.100000000000001" customHeight="1">
      <c r="A18" s="307" t="s">
        <v>10</v>
      </c>
      <c r="B18" s="308"/>
      <c r="C18" s="93" t="s">
        <v>450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96" t="s">
        <v>262</v>
      </c>
      <c r="AD18" s="97"/>
      <c r="AE18" s="442"/>
      <c r="AF18" s="443"/>
      <c r="AG18" s="443"/>
      <c r="AH18" s="444"/>
      <c r="AI18" s="442"/>
      <c r="AJ18" s="443"/>
      <c r="AK18" s="443"/>
      <c r="AL18" s="444"/>
      <c r="AM18" s="442"/>
      <c r="AN18" s="443"/>
      <c r="AO18" s="443"/>
      <c r="AP18" s="444"/>
      <c r="AQ18" s="442"/>
      <c r="AR18" s="443"/>
      <c r="AS18" s="443"/>
      <c r="AT18" s="444"/>
      <c r="AU18" s="450"/>
      <c r="AV18" s="451"/>
      <c r="AW18" s="451"/>
      <c r="AX18" s="452"/>
      <c r="AY18" s="439" t="s">
        <v>703</v>
      </c>
      <c r="AZ18" s="440"/>
      <c r="BA18" s="440"/>
      <c r="BB18" s="441"/>
      <c r="BC18" s="450"/>
      <c r="BD18" s="451"/>
      <c r="BE18" s="451"/>
      <c r="BF18" s="452"/>
      <c r="BG18" s="439" t="s">
        <v>703</v>
      </c>
      <c r="BH18" s="440"/>
      <c r="BI18" s="440"/>
      <c r="BJ18" s="441"/>
      <c r="BK18" s="450"/>
      <c r="BL18" s="451"/>
      <c r="BM18" s="451"/>
      <c r="BN18" s="452"/>
      <c r="BO18" s="106" t="str">
        <f t="shared" si="0"/>
        <v>n.é.</v>
      </c>
      <c r="BP18" s="107"/>
    </row>
    <row r="19" spans="1:68" ht="20.100000000000001" customHeight="1">
      <c r="A19" s="307" t="s">
        <v>11</v>
      </c>
      <c r="B19" s="308"/>
      <c r="C19" s="93" t="s">
        <v>263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96" t="s">
        <v>264</v>
      </c>
      <c r="AD19" s="97"/>
      <c r="AE19" s="442">
        <v>0</v>
      </c>
      <c r="AF19" s="443"/>
      <c r="AG19" s="443"/>
      <c r="AH19" s="444"/>
      <c r="AI19" s="439" t="s">
        <v>703</v>
      </c>
      <c r="AJ19" s="440"/>
      <c r="AK19" s="440"/>
      <c r="AL19" s="441"/>
      <c r="AM19" s="439" t="s">
        <v>703</v>
      </c>
      <c r="AN19" s="440"/>
      <c r="AO19" s="440"/>
      <c r="AP19" s="441"/>
      <c r="AQ19" s="442">
        <v>1694</v>
      </c>
      <c r="AR19" s="443"/>
      <c r="AS19" s="443"/>
      <c r="AT19" s="444"/>
      <c r="AU19" s="450">
        <v>0</v>
      </c>
      <c r="AV19" s="451"/>
      <c r="AW19" s="451"/>
      <c r="AX19" s="452"/>
      <c r="AY19" s="439" t="s">
        <v>703</v>
      </c>
      <c r="AZ19" s="440"/>
      <c r="BA19" s="440"/>
      <c r="BB19" s="441"/>
      <c r="BC19" s="450">
        <v>0</v>
      </c>
      <c r="BD19" s="451"/>
      <c r="BE19" s="451"/>
      <c r="BF19" s="452"/>
      <c r="BG19" s="439" t="s">
        <v>703</v>
      </c>
      <c r="BH19" s="440"/>
      <c r="BI19" s="440"/>
      <c r="BJ19" s="441"/>
      <c r="BK19" s="450">
        <v>0</v>
      </c>
      <c r="BL19" s="451"/>
      <c r="BM19" s="451"/>
      <c r="BN19" s="452"/>
      <c r="BO19" s="106">
        <f t="shared" si="0"/>
        <v>0</v>
      </c>
      <c r="BP19" s="107"/>
    </row>
    <row r="20" spans="1:68" s="3" customFormat="1" ht="20.100000000000001" customHeight="1">
      <c r="A20" s="415" t="s">
        <v>12</v>
      </c>
      <c r="B20" s="416"/>
      <c r="C20" s="113" t="s">
        <v>265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5"/>
      <c r="AC20" s="116" t="s">
        <v>266</v>
      </c>
      <c r="AD20" s="117"/>
      <c r="AE20" s="445">
        <v>0</v>
      </c>
      <c r="AF20" s="446"/>
      <c r="AG20" s="446"/>
      <c r="AH20" s="447"/>
      <c r="AI20" s="439" t="s">
        <v>703</v>
      </c>
      <c r="AJ20" s="440"/>
      <c r="AK20" s="440"/>
      <c r="AL20" s="441"/>
      <c r="AM20" s="439" t="s">
        <v>703</v>
      </c>
      <c r="AN20" s="440"/>
      <c r="AO20" s="440"/>
      <c r="AP20" s="441"/>
      <c r="AQ20" s="445">
        <f t="shared" ref="AQ20" si="5">SUM(AQ14:AT19)</f>
        <v>1694</v>
      </c>
      <c r="AR20" s="446"/>
      <c r="AS20" s="446"/>
      <c r="AT20" s="447"/>
      <c r="AU20" s="445">
        <f t="shared" ref="AU20" si="6">SUM(AU14:AX19)</f>
        <v>0</v>
      </c>
      <c r="AV20" s="446"/>
      <c r="AW20" s="446"/>
      <c r="AX20" s="447"/>
      <c r="AY20" s="456" t="s">
        <v>703</v>
      </c>
      <c r="AZ20" s="457"/>
      <c r="BA20" s="457"/>
      <c r="BB20" s="458"/>
      <c r="BC20" s="445">
        <f t="shared" ref="BC20" si="7">SUM(BC14:BF19)</f>
        <v>0</v>
      </c>
      <c r="BD20" s="446"/>
      <c r="BE20" s="446"/>
      <c r="BF20" s="447"/>
      <c r="BG20" s="456" t="s">
        <v>703</v>
      </c>
      <c r="BH20" s="457"/>
      <c r="BI20" s="457"/>
      <c r="BJ20" s="458"/>
      <c r="BK20" s="445">
        <f t="shared" ref="BK20" si="8">SUM(BK14:BN19)</f>
        <v>0</v>
      </c>
      <c r="BL20" s="446"/>
      <c r="BM20" s="446"/>
      <c r="BN20" s="447"/>
      <c r="BO20" s="413">
        <f>IF(AQ20&gt;0,BK20/AQ20,"n.é.")</f>
        <v>0</v>
      </c>
      <c r="BP20" s="414"/>
    </row>
    <row r="21" spans="1:68" ht="20.100000000000001" customHeight="1">
      <c r="A21" s="307" t="s">
        <v>13</v>
      </c>
      <c r="B21" s="308"/>
      <c r="C21" s="93" t="s">
        <v>267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96" t="s">
        <v>268</v>
      </c>
      <c r="AD21" s="97"/>
      <c r="AE21" s="442"/>
      <c r="AF21" s="443"/>
      <c r="AG21" s="443"/>
      <c r="AH21" s="444"/>
      <c r="AI21" s="442"/>
      <c r="AJ21" s="443"/>
      <c r="AK21" s="443"/>
      <c r="AL21" s="444"/>
      <c r="AM21" s="442"/>
      <c r="AN21" s="443"/>
      <c r="AO21" s="443"/>
      <c r="AP21" s="444"/>
      <c r="AQ21" s="442"/>
      <c r="AR21" s="443"/>
      <c r="AS21" s="443"/>
      <c r="AT21" s="444"/>
      <c r="AU21" s="450"/>
      <c r="AV21" s="451"/>
      <c r="AW21" s="451"/>
      <c r="AX21" s="452"/>
      <c r="AY21" s="439" t="s">
        <v>703</v>
      </c>
      <c r="AZ21" s="440"/>
      <c r="BA21" s="440"/>
      <c r="BB21" s="441"/>
      <c r="BC21" s="450"/>
      <c r="BD21" s="451"/>
      <c r="BE21" s="451"/>
      <c r="BF21" s="452"/>
      <c r="BG21" s="439" t="s">
        <v>703</v>
      </c>
      <c r="BH21" s="440"/>
      <c r="BI21" s="440"/>
      <c r="BJ21" s="441"/>
      <c r="BK21" s="450"/>
      <c r="BL21" s="451"/>
      <c r="BM21" s="451"/>
      <c r="BN21" s="452"/>
      <c r="BO21" s="106" t="str">
        <f t="shared" ref="BO21:BO84" si="9">IF(AQ21&lt;&gt;"",BK21/AQ21,"n.é.")</f>
        <v>n.é.</v>
      </c>
      <c r="BP21" s="107"/>
    </row>
    <row r="22" spans="1:68" ht="20.100000000000001" customHeight="1">
      <c r="A22" s="307" t="s">
        <v>14</v>
      </c>
      <c r="B22" s="308"/>
      <c r="C22" s="93" t="s">
        <v>451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6" t="s">
        <v>269</v>
      </c>
      <c r="AD22" s="97"/>
      <c r="AE22" s="442"/>
      <c r="AF22" s="443"/>
      <c r="AG22" s="443"/>
      <c r="AH22" s="444"/>
      <c r="AI22" s="442"/>
      <c r="AJ22" s="443"/>
      <c r="AK22" s="443"/>
      <c r="AL22" s="444"/>
      <c r="AM22" s="442"/>
      <c r="AN22" s="443"/>
      <c r="AO22" s="443"/>
      <c r="AP22" s="444"/>
      <c r="AQ22" s="442"/>
      <c r="AR22" s="443"/>
      <c r="AS22" s="443"/>
      <c r="AT22" s="444"/>
      <c r="AU22" s="450"/>
      <c r="AV22" s="451"/>
      <c r="AW22" s="451"/>
      <c r="AX22" s="452"/>
      <c r="AY22" s="439" t="s">
        <v>703</v>
      </c>
      <c r="AZ22" s="440"/>
      <c r="BA22" s="440"/>
      <c r="BB22" s="441"/>
      <c r="BC22" s="450"/>
      <c r="BD22" s="451"/>
      <c r="BE22" s="451"/>
      <c r="BF22" s="452"/>
      <c r="BG22" s="439" t="s">
        <v>703</v>
      </c>
      <c r="BH22" s="440"/>
      <c r="BI22" s="440"/>
      <c r="BJ22" s="441"/>
      <c r="BK22" s="450"/>
      <c r="BL22" s="451"/>
      <c r="BM22" s="451"/>
      <c r="BN22" s="452"/>
      <c r="BO22" s="106" t="str">
        <f t="shared" si="9"/>
        <v>n.é.</v>
      </c>
      <c r="BP22" s="107"/>
    </row>
    <row r="23" spans="1:68" ht="20.100000000000001" customHeight="1">
      <c r="A23" s="307" t="s">
        <v>15</v>
      </c>
      <c r="B23" s="308"/>
      <c r="C23" s="93" t="s">
        <v>452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  <c r="AC23" s="96" t="s">
        <v>270</v>
      </c>
      <c r="AD23" s="97"/>
      <c r="AE23" s="442"/>
      <c r="AF23" s="443"/>
      <c r="AG23" s="443"/>
      <c r="AH23" s="444"/>
      <c r="AI23" s="442"/>
      <c r="AJ23" s="443"/>
      <c r="AK23" s="443"/>
      <c r="AL23" s="444"/>
      <c r="AM23" s="442"/>
      <c r="AN23" s="443"/>
      <c r="AO23" s="443"/>
      <c r="AP23" s="444"/>
      <c r="AQ23" s="442"/>
      <c r="AR23" s="443"/>
      <c r="AS23" s="443"/>
      <c r="AT23" s="444"/>
      <c r="AU23" s="450"/>
      <c r="AV23" s="451"/>
      <c r="AW23" s="451"/>
      <c r="AX23" s="452"/>
      <c r="AY23" s="439" t="s">
        <v>703</v>
      </c>
      <c r="AZ23" s="440"/>
      <c r="BA23" s="440"/>
      <c r="BB23" s="441"/>
      <c r="BC23" s="450"/>
      <c r="BD23" s="451"/>
      <c r="BE23" s="451"/>
      <c r="BF23" s="452"/>
      <c r="BG23" s="439" t="s">
        <v>703</v>
      </c>
      <c r="BH23" s="440"/>
      <c r="BI23" s="440"/>
      <c r="BJ23" s="441"/>
      <c r="BK23" s="450"/>
      <c r="BL23" s="451"/>
      <c r="BM23" s="451"/>
      <c r="BN23" s="452"/>
      <c r="BO23" s="106" t="str">
        <f t="shared" si="9"/>
        <v>n.é.</v>
      </c>
      <c r="BP23" s="107"/>
    </row>
    <row r="24" spans="1:68" ht="20.100000000000001" customHeight="1">
      <c r="A24" s="307" t="s">
        <v>53</v>
      </c>
      <c r="B24" s="308"/>
      <c r="C24" s="93" t="s">
        <v>453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96" t="s">
        <v>271</v>
      </c>
      <c r="AD24" s="97"/>
      <c r="AE24" s="442"/>
      <c r="AF24" s="443"/>
      <c r="AG24" s="443"/>
      <c r="AH24" s="444"/>
      <c r="AI24" s="442"/>
      <c r="AJ24" s="443"/>
      <c r="AK24" s="443"/>
      <c r="AL24" s="444"/>
      <c r="AM24" s="442"/>
      <c r="AN24" s="443"/>
      <c r="AO24" s="443"/>
      <c r="AP24" s="444"/>
      <c r="AQ24" s="442"/>
      <c r="AR24" s="443"/>
      <c r="AS24" s="443"/>
      <c r="AT24" s="444"/>
      <c r="AU24" s="450"/>
      <c r="AV24" s="451"/>
      <c r="AW24" s="451"/>
      <c r="AX24" s="452"/>
      <c r="AY24" s="439" t="s">
        <v>703</v>
      </c>
      <c r="AZ24" s="440"/>
      <c r="BA24" s="440"/>
      <c r="BB24" s="441"/>
      <c r="BC24" s="450"/>
      <c r="BD24" s="451"/>
      <c r="BE24" s="451"/>
      <c r="BF24" s="452"/>
      <c r="BG24" s="439" t="s">
        <v>703</v>
      </c>
      <c r="BH24" s="440"/>
      <c r="BI24" s="440"/>
      <c r="BJ24" s="441"/>
      <c r="BK24" s="450"/>
      <c r="BL24" s="451"/>
      <c r="BM24" s="451"/>
      <c r="BN24" s="452"/>
      <c r="BO24" s="106" t="str">
        <f t="shared" si="9"/>
        <v>n.é.</v>
      </c>
      <c r="BP24" s="107"/>
    </row>
    <row r="25" spans="1:68" ht="20.100000000000001" customHeight="1">
      <c r="A25" s="307" t="s">
        <v>54</v>
      </c>
      <c r="B25" s="308"/>
      <c r="C25" s="93" t="s">
        <v>272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  <c r="AC25" s="96" t="s">
        <v>273</v>
      </c>
      <c r="AD25" s="97"/>
      <c r="AE25" s="442"/>
      <c r="AF25" s="443"/>
      <c r="AG25" s="443"/>
      <c r="AH25" s="444"/>
      <c r="AI25" s="442"/>
      <c r="AJ25" s="443"/>
      <c r="AK25" s="443"/>
      <c r="AL25" s="444"/>
      <c r="AM25" s="442"/>
      <c r="AN25" s="443"/>
      <c r="AO25" s="443"/>
      <c r="AP25" s="444"/>
      <c r="AQ25" s="442"/>
      <c r="AR25" s="443"/>
      <c r="AS25" s="443"/>
      <c r="AT25" s="444"/>
      <c r="AU25" s="450"/>
      <c r="AV25" s="451"/>
      <c r="AW25" s="451"/>
      <c r="AX25" s="452"/>
      <c r="AY25" s="439" t="s">
        <v>703</v>
      </c>
      <c r="AZ25" s="440"/>
      <c r="BA25" s="440"/>
      <c r="BB25" s="441"/>
      <c r="BC25" s="450"/>
      <c r="BD25" s="451"/>
      <c r="BE25" s="451"/>
      <c r="BF25" s="452"/>
      <c r="BG25" s="439" t="s">
        <v>703</v>
      </c>
      <c r="BH25" s="440"/>
      <c r="BI25" s="440"/>
      <c r="BJ25" s="441"/>
      <c r="BK25" s="450"/>
      <c r="BL25" s="451"/>
      <c r="BM25" s="451"/>
      <c r="BN25" s="452"/>
      <c r="BO25" s="106" t="str">
        <f t="shared" si="9"/>
        <v>n.é.</v>
      </c>
      <c r="BP25" s="107"/>
    </row>
    <row r="26" spans="1:68" s="3" customFormat="1" ht="20.100000000000001" customHeight="1">
      <c r="A26" s="111">
        <v>19</v>
      </c>
      <c r="B26" s="112"/>
      <c r="C26" s="113" t="s">
        <v>274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  <c r="AC26" s="116" t="s">
        <v>275</v>
      </c>
      <c r="AD26" s="117"/>
      <c r="AE26" s="445">
        <v>0</v>
      </c>
      <c r="AF26" s="446"/>
      <c r="AG26" s="446"/>
      <c r="AH26" s="447"/>
      <c r="AI26" s="439" t="s">
        <v>703</v>
      </c>
      <c r="AJ26" s="440"/>
      <c r="AK26" s="440"/>
      <c r="AL26" s="441"/>
      <c r="AM26" s="439" t="s">
        <v>703</v>
      </c>
      <c r="AN26" s="440"/>
      <c r="AO26" s="440"/>
      <c r="AP26" s="441"/>
      <c r="AQ26" s="445">
        <f t="shared" ref="AQ26" si="10">SUM(AQ21:AT25)</f>
        <v>0</v>
      </c>
      <c r="AR26" s="446"/>
      <c r="AS26" s="446"/>
      <c r="AT26" s="447"/>
      <c r="AU26" s="445">
        <f t="shared" ref="AU26" si="11">SUM(AU21:AX25)</f>
        <v>0</v>
      </c>
      <c r="AV26" s="446"/>
      <c r="AW26" s="446"/>
      <c r="AX26" s="447"/>
      <c r="AY26" s="456" t="s">
        <v>703</v>
      </c>
      <c r="AZ26" s="457"/>
      <c r="BA26" s="457"/>
      <c r="BB26" s="458"/>
      <c r="BC26" s="445">
        <f t="shared" ref="BC26" si="12">SUM(BC21:BF25)</f>
        <v>0</v>
      </c>
      <c r="BD26" s="446"/>
      <c r="BE26" s="446"/>
      <c r="BF26" s="447"/>
      <c r="BG26" s="456" t="s">
        <v>703</v>
      </c>
      <c r="BH26" s="457"/>
      <c r="BI26" s="457"/>
      <c r="BJ26" s="458"/>
      <c r="BK26" s="445">
        <f t="shared" ref="BK26" si="13">SUM(BK21:BN25)</f>
        <v>0</v>
      </c>
      <c r="BL26" s="446"/>
      <c r="BM26" s="446"/>
      <c r="BN26" s="447"/>
      <c r="BO26" s="413" t="str">
        <f>IF(AQ26&gt;0,BK26/AQ26,"n.é.")</f>
        <v>n.é.</v>
      </c>
      <c r="BP26" s="414"/>
    </row>
    <row r="27" spans="1:68" ht="20.100000000000001" customHeight="1">
      <c r="A27" s="91">
        <v>20</v>
      </c>
      <c r="B27" s="92"/>
      <c r="C27" s="93" t="s">
        <v>276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96" t="s">
        <v>277</v>
      </c>
      <c r="AD27" s="97"/>
      <c r="AE27" s="442"/>
      <c r="AF27" s="443"/>
      <c r="AG27" s="443"/>
      <c r="AH27" s="444"/>
      <c r="AI27" s="442"/>
      <c r="AJ27" s="443"/>
      <c r="AK27" s="443"/>
      <c r="AL27" s="444"/>
      <c r="AM27" s="442"/>
      <c r="AN27" s="443"/>
      <c r="AO27" s="443"/>
      <c r="AP27" s="444"/>
      <c r="AQ27" s="442"/>
      <c r="AR27" s="443"/>
      <c r="AS27" s="443"/>
      <c r="AT27" s="444"/>
      <c r="AU27" s="450"/>
      <c r="AV27" s="451"/>
      <c r="AW27" s="451"/>
      <c r="AX27" s="452"/>
      <c r="AY27" s="439" t="s">
        <v>703</v>
      </c>
      <c r="AZ27" s="440"/>
      <c r="BA27" s="440"/>
      <c r="BB27" s="441"/>
      <c r="BC27" s="450"/>
      <c r="BD27" s="451"/>
      <c r="BE27" s="451"/>
      <c r="BF27" s="452"/>
      <c r="BG27" s="439" t="s">
        <v>703</v>
      </c>
      <c r="BH27" s="440"/>
      <c r="BI27" s="440"/>
      <c r="BJ27" s="441"/>
      <c r="BK27" s="450"/>
      <c r="BL27" s="451"/>
      <c r="BM27" s="451"/>
      <c r="BN27" s="452"/>
      <c r="BO27" s="106" t="str">
        <f t="shared" si="9"/>
        <v>n.é.</v>
      </c>
      <c r="BP27" s="107"/>
    </row>
    <row r="28" spans="1:68" ht="20.100000000000001" customHeight="1">
      <c r="A28" s="91">
        <v>21</v>
      </c>
      <c r="B28" s="92"/>
      <c r="C28" s="93" t="s">
        <v>278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/>
      <c r="AC28" s="96" t="s">
        <v>279</v>
      </c>
      <c r="AD28" s="97"/>
      <c r="AE28" s="442"/>
      <c r="AF28" s="443"/>
      <c r="AG28" s="443"/>
      <c r="AH28" s="444"/>
      <c r="AI28" s="442"/>
      <c r="AJ28" s="443"/>
      <c r="AK28" s="443"/>
      <c r="AL28" s="444"/>
      <c r="AM28" s="442"/>
      <c r="AN28" s="443"/>
      <c r="AO28" s="443"/>
      <c r="AP28" s="444"/>
      <c r="AQ28" s="442"/>
      <c r="AR28" s="443"/>
      <c r="AS28" s="443"/>
      <c r="AT28" s="444"/>
      <c r="AU28" s="450"/>
      <c r="AV28" s="451"/>
      <c r="AW28" s="451"/>
      <c r="AX28" s="452"/>
      <c r="AY28" s="439" t="s">
        <v>703</v>
      </c>
      <c r="AZ28" s="440"/>
      <c r="BA28" s="440"/>
      <c r="BB28" s="441"/>
      <c r="BC28" s="450"/>
      <c r="BD28" s="451"/>
      <c r="BE28" s="451"/>
      <c r="BF28" s="452"/>
      <c r="BG28" s="439" t="s">
        <v>703</v>
      </c>
      <c r="BH28" s="440"/>
      <c r="BI28" s="440"/>
      <c r="BJ28" s="441"/>
      <c r="BK28" s="450"/>
      <c r="BL28" s="451"/>
      <c r="BM28" s="451"/>
      <c r="BN28" s="452"/>
      <c r="BO28" s="106" t="str">
        <f t="shared" si="9"/>
        <v>n.é.</v>
      </c>
      <c r="BP28" s="107"/>
    </row>
    <row r="29" spans="1:68" s="3" customFormat="1" ht="20.100000000000001" customHeight="1">
      <c r="A29" s="111">
        <v>22</v>
      </c>
      <c r="B29" s="112"/>
      <c r="C29" s="113" t="s">
        <v>280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5"/>
      <c r="AC29" s="116" t="s">
        <v>281</v>
      </c>
      <c r="AD29" s="117"/>
      <c r="AE29" s="445">
        <v>0</v>
      </c>
      <c r="AF29" s="446"/>
      <c r="AG29" s="446"/>
      <c r="AH29" s="447"/>
      <c r="AI29" s="439" t="s">
        <v>703</v>
      </c>
      <c r="AJ29" s="440"/>
      <c r="AK29" s="440"/>
      <c r="AL29" s="441"/>
      <c r="AM29" s="439" t="s">
        <v>703</v>
      </c>
      <c r="AN29" s="440"/>
      <c r="AO29" s="440"/>
      <c r="AP29" s="441"/>
      <c r="AQ29" s="445">
        <f t="shared" ref="AQ29" si="14">SUM(AQ27:AT28)</f>
        <v>0</v>
      </c>
      <c r="AR29" s="446"/>
      <c r="AS29" s="446"/>
      <c r="AT29" s="447"/>
      <c r="AU29" s="445">
        <f t="shared" ref="AU29" si="15">SUM(AU27:AX28)</f>
        <v>0</v>
      </c>
      <c r="AV29" s="446"/>
      <c r="AW29" s="446"/>
      <c r="AX29" s="447"/>
      <c r="AY29" s="456" t="s">
        <v>703</v>
      </c>
      <c r="AZ29" s="457"/>
      <c r="BA29" s="457"/>
      <c r="BB29" s="458"/>
      <c r="BC29" s="445">
        <f t="shared" ref="BC29" si="16">SUM(BC27:BF28)</f>
        <v>0</v>
      </c>
      <c r="BD29" s="446"/>
      <c r="BE29" s="446"/>
      <c r="BF29" s="447"/>
      <c r="BG29" s="456" t="s">
        <v>703</v>
      </c>
      <c r="BH29" s="457"/>
      <c r="BI29" s="457"/>
      <c r="BJ29" s="458"/>
      <c r="BK29" s="445">
        <f t="shared" ref="BK29" si="17">SUM(BK27:BN28)</f>
        <v>0</v>
      </c>
      <c r="BL29" s="446"/>
      <c r="BM29" s="446"/>
      <c r="BN29" s="447"/>
      <c r="BO29" s="413" t="str">
        <f>IF(AQ29&gt;0,BK29/AQ29,"n.é.")</f>
        <v>n.é.</v>
      </c>
      <c r="BP29" s="414"/>
    </row>
    <row r="30" spans="1:68" ht="20.100000000000001" customHeight="1">
      <c r="A30" s="91">
        <v>23</v>
      </c>
      <c r="B30" s="92"/>
      <c r="C30" s="93" t="s">
        <v>282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/>
      <c r="AC30" s="96" t="s">
        <v>283</v>
      </c>
      <c r="AD30" s="97"/>
      <c r="AE30" s="442"/>
      <c r="AF30" s="443"/>
      <c r="AG30" s="443"/>
      <c r="AH30" s="444"/>
      <c r="AI30" s="442"/>
      <c r="AJ30" s="443"/>
      <c r="AK30" s="443"/>
      <c r="AL30" s="444"/>
      <c r="AM30" s="442"/>
      <c r="AN30" s="443"/>
      <c r="AO30" s="443"/>
      <c r="AP30" s="444"/>
      <c r="AQ30" s="442"/>
      <c r="AR30" s="443"/>
      <c r="AS30" s="443"/>
      <c r="AT30" s="444"/>
      <c r="AU30" s="450"/>
      <c r="AV30" s="451"/>
      <c r="AW30" s="451"/>
      <c r="AX30" s="452"/>
      <c r="AY30" s="439" t="s">
        <v>703</v>
      </c>
      <c r="AZ30" s="440"/>
      <c r="BA30" s="440"/>
      <c r="BB30" s="441"/>
      <c r="BC30" s="450"/>
      <c r="BD30" s="451"/>
      <c r="BE30" s="451"/>
      <c r="BF30" s="452"/>
      <c r="BG30" s="439" t="s">
        <v>703</v>
      </c>
      <c r="BH30" s="440"/>
      <c r="BI30" s="440"/>
      <c r="BJ30" s="441"/>
      <c r="BK30" s="450"/>
      <c r="BL30" s="451"/>
      <c r="BM30" s="451"/>
      <c r="BN30" s="452"/>
      <c r="BO30" s="106" t="str">
        <f t="shared" si="9"/>
        <v>n.é.</v>
      </c>
      <c r="BP30" s="107"/>
    </row>
    <row r="31" spans="1:68" ht="20.100000000000001" customHeight="1">
      <c r="A31" s="91">
        <v>24</v>
      </c>
      <c r="B31" s="92"/>
      <c r="C31" s="93" t="s">
        <v>284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/>
      <c r="AC31" s="96" t="s">
        <v>285</v>
      </c>
      <c r="AD31" s="97"/>
      <c r="AE31" s="442"/>
      <c r="AF31" s="443"/>
      <c r="AG31" s="443"/>
      <c r="AH31" s="444"/>
      <c r="AI31" s="442"/>
      <c r="AJ31" s="443"/>
      <c r="AK31" s="443"/>
      <c r="AL31" s="444"/>
      <c r="AM31" s="442"/>
      <c r="AN31" s="443"/>
      <c r="AO31" s="443"/>
      <c r="AP31" s="444"/>
      <c r="AQ31" s="442"/>
      <c r="AR31" s="443"/>
      <c r="AS31" s="443"/>
      <c r="AT31" s="444"/>
      <c r="AU31" s="450"/>
      <c r="AV31" s="451"/>
      <c r="AW31" s="451"/>
      <c r="AX31" s="452"/>
      <c r="AY31" s="439" t="s">
        <v>703</v>
      </c>
      <c r="AZ31" s="440"/>
      <c r="BA31" s="440"/>
      <c r="BB31" s="441"/>
      <c r="BC31" s="450"/>
      <c r="BD31" s="451"/>
      <c r="BE31" s="451"/>
      <c r="BF31" s="452"/>
      <c r="BG31" s="439" t="s">
        <v>703</v>
      </c>
      <c r="BH31" s="440"/>
      <c r="BI31" s="440"/>
      <c r="BJ31" s="441"/>
      <c r="BK31" s="450"/>
      <c r="BL31" s="451"/>
      <c r="BM31" s="451"/>
      <c r="BN31" s="452"/>
      <c r="BO31" s="106" t="str">
        <f t="shared" si="9"/>
        <v>n.é.</v>
      </c>
      <c r="BP31" s="107"/>
    </row>
    <row r="32" spans="1:68" ht="20.100000000000001" customHeight="1">
      <c r="A32" s="91">
        <v>25</v>
      </c>
      <c r="B32" s="92"/>
      <c r="C32" s="93" t="s">
        <v>286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/>
      <c r="AC32" s="96" t="s">
        <v>287</v>
      </c>
      <c r="AD32" s="97"/>
      <c r="AE32" s="442"/>
      <c r="AF32" s="443"/>
      <c r="AG32" s="443"/>
      <c r="AH32" s="444"/>
      <c r="AI32" s="442"/>
      <c r="AJ32" s="443"/>
      <c r="AK32" s="443"/>
      <c r="AL32" s="444"/>
      <c r="AM32" s="442"/>
      <c r="AN32" s="443"/>
      <c r="AO32" s="443"/>
      <c r="AP32" s="444"/>
      <c r="AQ32" s="442"/>
      <c r="AR32" s="443"/>
      <c r="AS32" s="443"/>
      <c r="AT32" s="444"/>
      <c r="AU32" s="450"/>
      <c r="AV32" s="451"/>
      <c r="AW32" s="451"/>
      <c r="AX32" s="452"/>
      <c r="AY32" s="439" t="s">
        <v>703</v>
      </c>
      <c r="AZ32" s="440"/>
      <c r="BA32" s="440"/>
      <c r="BB32" s="441"/>
      <c r="BC32" s="450"/>
      <c r="BD32" s="451"/>
      <c r="BE32" s="451"/>
      <c r="BF32" s="452"/>
      <c r="BG32" s="439" t="s">
        <v>703</v>
      </c>
      <c r="BH32" s="440"/>
      <c r="BI32" s="440"/>
      <c r="BJ32" s="441"/>
      <c r="BK32" s="450"/>
      <c r="BL32" s="451"/>
      <c r="BM32" s="451"/>
      <c r="BN32" s="452"/>
      <c r="BO32" s="106" t="str">
        <f t="shared" si="9"/>
        <v>n.é.</v>
      </c>
      <c r="BP32" s="107"/>
    </row>
    <row r="33" spans="1:68" ht="20.100000000000001" customHeight="1">
      <c r="A33" s="91">
        <v>26</v>
      </c>
      <c r="B33" s="92"/>
      <c r="C33" s="93" t="s">
        <v>288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5"/>
      <c r="AC33" s="96" t="s">
        <v>289</v>
      </c>
      <c r="AD33" s="97"/>
      <c r="AE33" s="442"/>
      <c r="AF33" s="443"/>
      <c r="AG33" s="443"/>
      <c r="AH33" s="444"/>
      <c r="AI33" s="442"/>
      <c r="AJ33" s="443"/>
      <c r="AK33" s="443"/>
      <c r="AL33" s="444"/>
      <c r="AM33" s="442"/>
      <c r="AN33" s="443"/>
      <c r="AO33" s="443"/>
      <c r="AP33" s="444"/>
      <c r="AQ33" s="442"/>
      <c r="AR33" s="443"/>
      <c r="AS33" s="443"/>
      <c r="AT33" s="444"/>
      <c r="AU33" s="450"/>
      <c r="AV33" s="451"/>
      <c r="AW33" s="451"/>
      <c r="AX33" s="452"/>
      <c r="AY33" s="439" t="s">
        <v>703</v>
      </c>
      <c r="AZ33" s="440"/>
      <c r="BA33" s="440"/>
      <c r="BB33" s="441"/>
      <c r="BC33" s="450"/>
      <c r="BD33" s="451"/>
      <c r="BE33" s="451"/>
      <c r="BF33" s="452"/>
      <c r="BG33" s="439" t="s">
        <v>703</v>
      </c>
      <c r="BH33" s="440"/>
      <c r="BI33" s="440"/>
      <c r="BJ33" s="441"/>
      <c r="BK33" s="450"/>
      <c r="BL33" s="451"/>
      <c r="BM33" s="451"/>
      <c r="BN33" s="452"/>
      <c r="BO33" s="106" t="str">
        <f t="shared" si="9"/>
        <v>n.é.</v>
      </c>
      <c r="BP33" s="107"/>
    </row>
    <row r="34" spans="1:68" ht="20.100000000000001" customHeight="1">
      <c r="A34" s="91">
        <v>27</v>
      </c>
      <c r="B34" s="92"/>
      <c r="C34" s="93" t="s">
        <v>290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/>
      <c r="AC34" s="96" t="s">
        <v>291</v>
      </c>
      <c r="AD34" s="97"/>
      <c r="AE34" s="442"/>
      <c r="AF34" s="443"/>
      <c r="AG34" s="443"/>
      <c r="AH34" s="444"/>
      <c r="AI34" s="442"/>
      <c r="AJ34" s="443"/>
      <c r="AK34" s="443"/>
      <c r="AL34" s="444"/>
      <c r="AM34" s="442"/>
      <c r="AN34" s="443"/>
      <c r="AO34" s="443"/>
      <c r="AP34" s="444"/>
      <c r="AQ34" s="442"/>
      <c r="AR34" s="443"/>
      <c r="AS34" s="443"/>
      <c r="AT34" s="444"/>
      <c r="AU34" s="450"/>
      <c r="AV34" s="451"/>
      <c r="AW34" s="451"/>
      <c r="AX34" s="452"/>
      <c r="AY34" s="439" t="s">
        <v>703</v>
      </c>
      <c r="AZ34" s="440"/>
      <c r="BA34" s="440"/>
      <c r="BB34" s="441"/>
      <c r="BC34" s="450"/>
      <c r="BD34" s="451"/>
      <c r="BE34" s="451"/>
      <c r="BF34" s="452"/>
      <c r="BG34" s="439" t="s">
        <v>703</v>
      </c>
      <c r="BH34" s="440"/>
      <c r="BI34" s="440"/>
      <c r="BJ34" s="441"/>
      <c r="BK34" s="450"/>
      <c r="BL34" s="451"/>
      <c r="BM34" s="451"/>
      <c r="BN34" s="452"/>
      <c r="BO34" s="106" t="str">
        <f t="shared" si="9"/>
        <v>n.é.</v>
      </c>
      <c r="BP34" s="107"/>
    </row>
    <row r="35" spans="1:68" ht="20.100000000000001" customHeight="1">
      <c r="A35" s="91">
        <v>28</v>
      </c>
      <c r="B35" s="92"/>
      <c r="C35" s="93" t="s">
        <v>292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96" t="s">
        <v>293</v>
      </c>
      <c r="AD35" s="97"/>
      <c r="AE35" s="442"/>
      <c r="AF35" s="443"/>
      <c r="AG35" s="443"/>
      <c r="AH35" s="444"/>
      <c r="AI35" s="442"/>
      <c r="AJ35" s="443"/>
      <c r="AK35" s="443"/>
      <c r="AL35" s="444"/>
      <c r="AM35" s="442"/>
      <c r="AN35" s="443"/>
      <c r="AO35" s="443"/>
      <c r="AP35" s="444"/>
      <c r="AQ35" s="442"/>
      <c r="AR35" s="443"/>
      <c r="AS35" s="443"/>
      <c r="AT35" s="444"/>
      <c r="AU35" s="450"/>
      <c r="AV35" s="451"/>
      <c r="AW35" s="451"/>
      <c r="AX35" s="452"/>
      <c r="AY35" s="439" t="s">
        <v>703</v>
      </c>
      <c r="AZ35" s="440"/>
      <c r="BA35" s="440"/>
      <c r="BB35" s="441"/>
      <c r="BC35" s="450"/>
      <c r="BD35" s="451"/>
      <c r="BE35" s="451"/>
      <c r="BF35" s="452"/>
      <c r="BG35" s="439" t="s">
        <v>703</v>
      </c>
      <c r="BH35" s="440"/>
      <c r="BI35" s="440"/>
      <c r="BJ35" s="441"/>
      <c r="BK35" s="450"/>
      <c r="BL35" s="451"/>
      <c r="BM35" s="451"/>
      <c r="BN35" s="452"/>
      <c r="BO35" s="106" t="str">
        <f t="shared" si="9"/>
        <v>n.é.</v>
      </c>
      <c r="BP35" s="107"/>
    </row>
    <row r="36" spans="1:68" ht="20.100000000000001" customHeight="1">
      <c r="A36" s="91">
        <v>29</v>
      </c>
      <c r="B36" s="92"/>
      <c r="C36" s="93" t="s">
        <v>294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  <c r="AC36" s="96" t="s">
        <v>295</v>
      </c>
      <c r="AD36" s="97"/>
      <c r="AE36" s="442"/>
      <c r="AF36" s="443"/>
      <c r="AG36" s="443"/>
      <c r="AH36" s="444"/>
      <c r="AI36" s="442"/>
      <c r="AJ36" s="443"/>
      <c r="AK36" s="443"/>
      <c r="AL36" s="444"/>
      <c r="AM36" s="442"/>
      <c r="AN36" s="443"/>
      <c r="AO36" s="443"/>
      <c r="AP36" s="444"/>
      <c r="AQ36" s="442"/>
      <c r="AR36" s="443"/>
      <c r="AS36" s="443"/>
      <c r="AT36" s="444"/>
      <c r="AU36" s="450"/>
      <c r="AV36" s="451"/>
      <c r="AW36" s="451"/>
      <c r="AX36" s="452"/>
      <c r="AY36" s="439" t="s">
        <v>703</v>
      </c>
      <c r="AZ36" s="440"/>
      <c r="BA36" s="440"/>
      <c r="BB36" s="441"/>
      <c r="BC36" s="450"/>
      <c r="BD36" s="451"/>
      <c r="BE36" s="451"/>
      <c r="BF36" s="452"/>
      <c r="BG36" s="439" t="s">
        <v>703</v>
      </c>
      <c r="BH36" s="440"/>
      <c r="BI36" s="440"/>
      <c r="BJ36" s="441"/>
      <c r="BK36" s="450"/>
      <c r="BL36" s="451"/>
      <c r="BM36" s="451"/>
      <c r="BN36" s="452"/>
      <c r="BO36" s="106" t="str">
        <f t="shared" si="9"/>
        <v>n.é.</v>
      </c>
      <c r="BP36" s="107"/>
    </row>
    <row r="37" spans="1:68" ht="20.100000000000001" customHeight="1">
      <c r="A37" s="91">
        <v>30</v>
      </c>
      <c r="B37" s="92"/>
      <c r="C37" s="93" t="s">
        <v>296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  <c r="AC37" s="96" t="s">
        <v>297</v>
      </c>
      <c r="AD37" s="97"/>
      <c r="AE37" s="442"/>
      <c r="AF37" s="443"/>
      <c r="AG37" s="443"/>
      <c r="AH37" s="444"/>
      <c r="AI37" s="442"/>
      <c r="AJ37" s="443"/>
      <c r="AK37" s="443"/>
      <c r="AL37" s="444"/>
      <c r="AM37" s="442"/>
      <c r="AN37" s="443"/>
      <c r="AO37" s="443"/>
      <c r="AP37" s="444"/>
      <c r="AQ37" s="442"/>
      <c r="AR37" s="443"/>
      <c r="AS37" s="443"/>
      <c r="AT37" s="444"/>
      <c r="AU37" s="450"/>
      <c r="AV37" s="451"/>
      <c r="AW37" s="451"/>
      <c r="AX37" s="452"/>
      <c r="AY37" s="439" t="s">
        <v>703</v>
      </c>
      <c r="AZ37" s="440"/>
      <c r="BA37" s="440"/>
      <c r="BB37" s="441"/>
      <c r="BC37" s="450"/>
      <c r="BD37" s="451"/>
      <c r="BE37" s="451"/>
      <c r="BF37" s="452"/>
      <c r="BG37" s="439" t="s">
        <v>703</v>
      </c>
      <c r="BH37" s="440"/>
      <c r="BI37" s="440"/>
      <c r="BJ37" s="441"/>
      <c r="BK37" s="450"/>
      <c r="BL37" s="451"/>
      <c r="BM37" s="451"/>
      <c r="BN37" s="452"/>
      <c r="BO37" s="106" t="str">
        <f t="shared" si="9"/>
        <v>n.é.</v>
      </c>
      <c r="BP37" s="107"/>
    </row>
    <row r="38" spans="1:68" s="3" customFormat="1" ht="20.100000000000001" customHeight="1">
      <c r="A38" s="111">
        <v>31</v>
      </c>
      <c r="B38" s="112"/>
      <c r="C38" s="113" t="s">
        <v>298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5"/>
      <c r="AC38" s="116" t="s">
        <v>299</v>
      </c>
      <c r="AD38" s="117"/>
      <c r="AE38" s="445">
        <v>0</v>
      </c>
      <c r="AF38" s="446"/>
      <c r="AG38" s="446"/>
      <c r="AH38" s="447"/>
      <c r="AI38" s="439" t="s">
        <v>703</v>
      </c>
      <c r="AJ38" s="440"/>
      <c r="AK38" s="440"/>
      <c r="AL38" s="441"/>
      <c r="AM38" s="439" t="s">
        <v>703</v>
      </c>
      <c r="AN38" s="440"/>
      <c r="AO38" s="440"/>
      <c r="AP38" s="441"/>
      <c r="AQ38" s="445">
        <f t="shared" ref="AQ38" si="18">SUM(AQ33:AT37)</f>
        <v>0</v>
      </c>
      <c r="AR38" s="446"/>
      <c r="AS38" s="446"/>
      <c r="AT38" s="447"/>
      <c r="AU38" s="445">
        <f t="shared" ref="AU38" si="19">SUM(AU33:AX37)</f>
        <v>0</v>
      </c>
      <c r="AV38" s="446"/>
      <c r="AW38" s="446"/>
      <c r="AX38" s="447"/>
      <c r="AY38" s="456" t="s">
        <v>703</v>
      </c>
      <c r="AZ38" s="457"/>
      <c r="BA38" s="457"/>
      <c r="BB38" s="458"/>
      <c r="BC38" s="445">
        <f t="shared" ref="BC38" si="20">SUM(BC33:BF37)</f>
        <v>0</v>
      </c>
      <c r="BD38" s="446"/>
      <c r="BE38" s="446"/>
      <c r="BF38" s="447"/>
      <c r="BG38" s="456" t="s">
        <v>703</v>
      </c>
      <c r="BH38" s="457"/>
      <c r="BI38" s="457"/>
      <c r="BJ38" s="458"/>
      <c r="BK38" s="445">
        <f t="shared" ref="BK38" si="21">SUM(BK33:BN37)</f>
        <v>0</v>
      </c>
      <c r="BL38" s="446"/>
      <c r="BM38" s="446"/>
      <c r="BN38" s="447"/>
      <c r="BO38" s="413" t="str">
        <f>IF(AQ38&gt;0,BK38/AQ38,"n.é.")</f>
        <v>n.é.</v>
      </c>
      <c r="BP38" s="414"/>
    </row>
    <row r="39" spans="1:68" ht="20.100000000000001" customHeight="1">
      <c r="A39" s="307" t="s">
        <v>190</v>
      </c>
      <c r="B39" s="308"/>
      <c r="C39" s="93" t="s">
        <v>300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/>
      <c r="AC39" s="96" t="s">
        <v>301</v>
      </c>
      <c r="AD39" s="97"/>
      <c r="AE39" s="442">
        <v>0</v>
      </c>
      <c r="AF39" s="443"/>
      <c r="AG39" s="443"/>
      <c r="AH39" s="444"/>
      <c r="AI39" s="439" t="s">
        <v>703</v>
      </c>
      <c r="AJ39" s="440"/>
      <c r="AK39" s="440"/>
      <c r="AL39" s="441"/>
      <c r="AM39" s="439" t="s">
        <v>703</v>
      </c>
      <c r="AN39" s="440"/>
      <c r="AO39" s="440"/>
      <c r="AP39" s="441"/>
      <c r="AQ39" s="442">
        <v>3</v>
      </c>
      <c r="AR39" s="443"/>
      <c r="AS39" s="443"/>
      <c r="AT39" s="444"/>
      <c r="AU39" s="450">
        <v>3</v>
      </c>
      <c r="AV39" s="451"/>
      <c r="AW39" s="451"/>
      <c r="AX39" s="452"/>
      <c r="AY39" s="439" t="s">
        <v>703</v>
      </c>
      <c r="AZ39" s="440"/>
      <c r="BA39" s="440"/>
      <c r="BB39" s="441"/>
      <c r="BC39" s="450">
        <v>0</v>
      </c>
      <c r="BD39" s="451"/>
      <c r="BE39" s="451"/>
      <c r="BF39" s="452"/>
      <c r="BG39" s="439" t="s">
        <v>703</v>
      </c>
      <c r="BH39" s="440"/>
      <c r="BI39" s="440"/>
      <c r="BJ39" s="441"/>
      <c r="BK39" s="450">
        <v>3</v>
      </c>
      <c r="BL39" s="451"/>
      <c r="BM39" s="451"/>
      <c r="BN39" s="452"/>
      <c r="BO39" s="106">
        <f t="shared" si="9"/>
        <v>1</v>
      </c>
      <c r="BP39" s="107"/>
    </row>
    <row r="40" spans="1:68" s="3" customFormat="1" ht="20.100000000000001" customHeight="1">
      <c r="A40" s="415" t="s">
        <v>191</v>
      </c>
      <c r="B40" s="416"/>
      <c r="C40" s="113" t="s">
        <v>302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  <c r="AC40" s="116" t="s">
        <v>303</v>
      </c>
      <c r="AD40" s="117"/>
      <c r="AE40" s="445">
        <v>0</v>
      </c>
      <c r="AF40" s="446"/>
      <c r="AG40" s="446"/>
      <c r="AH40" s="447"/>
      <c r="AI40" s="439" t="s">
        <v>703</v>
      </c>
      <c r="AJ40" s="440"/>
      <c r="AK40" s="440"/>
      <c r="AL40" s="441"/>
      <c r="AM40" s="439" t="s">
        <v>703</v>
      </c>
      <c r="AN40" s="440"/>
      <c r="AO40" s="440"/>
      <c r="AP40" s="441"/>
      <c r="AQ40" s="445">
        <f t="shared" ref="AQ40" si="22">SUM(AQ29:AT32)+SUM(AQ38:AT39)</f>
        <v>3</v>
      </c>
      <c r="AR40" s="446"/>
      <c r="AS40" s="446"/>
      <c r="AT40" s="447"/>
      <c r="AU40" s="445">
        <f t="shared" ref="AU40" si="23">SUM(AU29:AX32)+SUM(AU38:AX39)</f>
        <v>3</v>
      </c>
      <c r="AV40" s="446"/>
      <c r="AW40" s="446"/>
      <c r="AX40" s="447"/>
      <c r="AY40" s="456" t="s">
        <v>703</v>
      </c>
      <c r="AZ40" s="457"/>
      <c r="BA40" s="457"/>
      <c r="BB40" s="458"/>
      <c r="BC40" s="445">
        <f t="shared" ref="BC40" si="24">SUM(BC29:BF32)+SUM(BC38:BF39)</f>
        <v>0</v>
      </c>
      <c r="BD40" s="446"/>
      <c r="BE40" s="446"/>
      <c r="BF40" s="447"/>
      <c r="BG40" s="456" t="s">
        <v>703</v>
      </c>
      <c r="BH40" s="457"/>
      <c r="BI40" s="457"/>
      <c r="BJ40" s="458"/>
      <c r="BK40" s="445">
        <f t="shared" ref="BK40" si="25">SUM(BK29:BN32)+SUM(BK38:BN39)</f>
        <v>3</v>
      </c>
      <c r="BL40" s="446"/>
      <c r="BM40" s="446"/>
      <c r="BN40" s="447"/>
      <c r="BO40" s="413">
        <f>IF(AQ40&gt;0,BK40/AQ40,"n.é.")</f>
        <v>1</v>
      </c>
      <c r="BP40" s="414"/>
    </row>
    <row r="41" spans="1:68" ht="20.100000000000001" customHeight="1">
      <c r="A41" s="307" t="s">
        <v>192</v>
      </c>
      <c r="B41" s="308"/>
      <c r="C41" s="123" t="s">
        <v>304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5"/>
      <c r="AC41" s="96" t="s">
        <v>305</v>
      </c>
      <c r="AD41" s="97"/>
      <c r="AE41" s="442"/>
      <c r="AF41" s="443"/>
      <c r="AG41" s="443"/>
      <c r="AH41" s="444"/>
      <c r="AI41" s="442"/>
      <c r="AJ41" s="443"/>
      <c r="AK41" s="443"/>
      <c r="AL41" s="444"/>
      <c r="AM41" s="442"/>
      <c r="AN41" s="443"/>
      <c r="AO41" s="443"/>
      <c r="AP41" s="444"/>
      <c r="AQ41" s="442"/>
      <c r="AR41" s="443"/>
      <c r="AS41" s="443"/>
      <c r="AT41" s="444"/>
      <c r="AU41" s="450"/>
      <c r="AV41" s="451"/>
      <c r="AW41" s="451"/>
      <c r="AX41" s="452"/>
      <c r="AY41" s="439" t="s">
        <v>703</v>
      </c>
      <c r="AZ41" s="440"/>
      <c r="BA41" s="440"/>
      <c r="BB41" s="441"/>
      <c r="BC41" s="450"/>
      <c r="BD41" s="451"/>
      <c r="BE41" s="451"/>
      <c r="BF41" s="452"/>
      <c r="BG41" s="439" t="s">
        <v>703</v>
      </c>
      <c r="BH41" s="440"/>
      <c r="BI41" s="440"/>
      <c r="BJ41" s="441"/>
      <c r="BK41" s="450"/>
      <c r="BL41" s="451"/>
      <c r="BM41" s="451"/>
      <c r="BN41" s="452"/>
      <c r="BO41" s="106" t="str">
        <f t="shared" si="9"/>
        <v>n.é.</v>
      </c>
      <c r="BP41" s="107"/>
    </row>
    <row r="42" spans="1:68" ht="20.100000000000001" customHeight="1">
      <c r="A42" s="307" t="s">
        <v>193</v>
      </c>
      <c r="B42" s="308"/>
      <c r="C42" s="123" t="s">
        <v>306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96" t="s">
        <v>307</v>
      </c>
      <c r="AD42" s="97"/>
      <c r="AE42" s="442"/>
      <c r="AF42" s="443"/>
      <c r="AG42" s="443"/>
      <c r="AH42" s="444"/>
      <c r="AI42" s="442"/>
      <c r="AJ42" s="443"/>
      <c r="AK42" s="443"/>
      <c r="AL42" s="444"/>
      <c r="AM42" s="442"/>
      <c r="AN42" s="443"/>
      <c r="AO42" s="443"/>
      <c r="AP42" s="444"/>
      <c r="AQ42" s="442"/>
      <c r="AR42" s="443"/>
      <c r="AS42" s="443"/>
      <c r="AT42" s="444"/>
      <c r="AU42" s="450"/>
      <c r="AV42" s="451"/>
      <c r="AW42" s="451"/>
      <c r="AX42" s="452"/>
      <c r="AY42" s="439" t="s">
        <v>703</v>
      </c>
      <c r="AZ42" s="440"/>
      <c r="BA42" s="440"/>
      <c r="BB42" s="441"/>
      <c r="BC42" s="450"/>
      <c r="BD42" s="451"/>
      <c r="BE42" s="451"/>
      <c r="BF42" s="452"/>
      <c r="BG42" s="439" t="s">
        <v>703</v>
      </c>
      <c r="BH42" s="440"/>
      <c r="BI42" s="440"/>
      <c r="BJ42" s="441"/>
      <c r="BK42" s="450"/>
      <c r="BL42" s="451"/>
      <c r="BM42" s="451"/>
      <c r="BN42" s="452"/>
      <c r="BO42" s="106" t="str">
        <f t="shared" si="9"/>
        <v>n.é.</v>
      </c>
      <c r="BP42" s="107"/>
    </row>
    <row r="43" spans="1:68" ht="20.100000000000001" customHeight="1">
      <c r="A43" s="307" t="s">
        <v>194</v>
      </c>
      <c r="B43" s="308"/>
      <c r="C43" s="123" t="s">
        <v>308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  <c r="AC43" s="96" t="s">
        <v>309</v>
      </c>
      <c r="AD43" s="97"/>
      <c r="AE43" s="442">
        <v>0</v>
      </c>
      <c r="AF43" s="443"/>
      <c r="AG43" s="443"/>
      <c r="AH43" s="444"/>
      <c r="AI43" s="439" t="s">
        <v>703</v>
      </c>
      <c r="AJ43" s="440"/>
      <c r="AK43" s="440"/>
      <c r="AL43" s="441"/>
      <c r="AM43" s="439" t="s">
        <v>703</v>
      </c>
      <c r="AN43" s="440"/>
      <c r="AO43" s="440"/>
      <c r="AP43" s="441"/>
      <c r="AQ43" s="442">
        <v>358</v>
      </c>
      <c r="AR43" s="443"/>
      <c r="AS43" s="443"/>
      <c r="AT43" s="444"/>
      <c r="AU43" s="442">
        <v>358</v>
      </c>
      <c r="AV43" s="443"/>
      <c r="AW43" s="443"/>
      <c r="AX43" s="444"/>
      <c r="AY43" s="459" t="s">
        <v>703</v>
      </c>
      <c r="AZ43" s="460"/>
      <c r="BA43" s="460"/>
      <c r="BB43" s="461"/>
      <c r="BC43" s="442">
        <v>0</v>
      </c>
      <c r="BD43" s="443"/>
      <c r="BE43" s="443"/>
      <c r="BF43" s="444"/>
      <c r="BG43" s="459" t="s">
        <v>703</v>
      </c>
      <c r="BH43" s="460"/>
      <c r="BI43" s="460"/>
      <c r="BJ43" s="461"/>
      <c r="BK43" s="442">
        <v>358</v>
      </c>
      <c r="BL43" s="443"/>
      <c r="BM43" s="443"/>
      <c r="BN43" s="444"/>
      <c r="BO43" s="89">
        <f t="shared" si="9"/>
        <v>1</v>
      </c>
      <c r="BP43" s="90"/>
    </row>
    <row r="44" spans="1:68" ht="20.100000000000001" customHeight="1">
      <c r="A44" s="307" t="s">
        <v>195</v>
      </c>
      <c r="B44" s="308"/>
      <c r="C44" s="123" t="s">
        <v>310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5"/>
      <c r="AC44" s="96" t="s">
        <v>311</v>
      </c>
      <c r="AD44" s="97"/>
      <c r="AE44" s="442"/>
      <c r="AF44" s="443"/>
      <c r="AG44" s="443"/>
      <c r="AH44" s="444"/>
      <c r="AI44" s="442"/>
      <c r="AJ44" s="443"/>
      <c r="AK44" s="443"/>
      <c r="AL44" s="444"/>
      <c r="AM44" s="442"/>
      <c r="AN44" s="443"/>
      <c r="AO44" s="443"/>
      <c r="AP44" s="444"/>
      <c r="AQ44" s="442"/>
      <c r="AR44" s="443"/>
      <c r="AS44" s="443"/>
      <c r="AT44" s="444"/>
      <c r="AU44" s="442"/>
      <c r="AV44" s="443"/>
      <c r="AW44" s="443"/>
      <c r="AX44" s="444"/>
      <c r="AY44" s="459" t="s">
        <v>703</v>
      </c>
      <c r="AZ44" s="460"/>
      <c r="BA44" s="460"/>
      <c r="BB44" s="461"/>
      <c r="BC44" s="442"/>
      <c r="BD44" s="443"/>
      <c r="BE44" s="443"/>
      <c r="BF44" s="444"/>
      <c r="BG44" s="459" t="s">
        <v>703</v>
      </c>
      <c r="BH44" s="460"/>
      <c r="BI44" s="460"/>
      <c r="BJ44" s="461"/>
      <c r="BK44" s="442"/>
      <c r="BL44" s="443"/>
      <c r="BM44" s="443"/>
      <c r="BN44" s="444"/>
      <c r="BO44" s="89" t="str">
        <f t="shared" si="9"/>
        <v>n.é.</v>
      </c>
      <c r="BP44" s="90"/>
    </row>
    <row r="45" spans="1:68" ht="20.100000000000001" customHeight="1">
      <c r="A45" s="307" t="s">
        <v>196</v>
      </c>
      <c r="B45" s="308"/>
      <c r="C45" s="123" t="s">
        <v>312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5"/>
      <c r="AC45" s="96" t="s">
        <v>313</v>
      </c>
      <c r="AD45" s="97"/>
      <c r="AE45" s="442"/>
      <c r="AF45" s="443"/>
      <c r="AG45" s="443"/>
      <c r="AH45" s="444"/>
      <c r="AI45" s="442"/>
      <c r="AJ45" s="443"/>
      <c r="AK45" s="443"/>
      <c r="AL45" s="444"/>
      <c r="AM45" s="442"/>
      <c r="AN45" s="443"/>
      <c r="AO45" s="443"/>
      <c r="AP45" s="444"/>
      <c r="AQ45" s="442"/>
      <c r="AR45" s="443"/>
      <c r="AS45" s="443"/>
      <c r="AT45" s="444"/>
      <c r="AU45" s="442"/>
      <c r="AV45" s="443"/>
      <c r="AW45" s="443"/>
      <c r="AX45" s="444"/>
      <c r="AY45" s="459" t="s">
        <v>703</v>
      </c>
      <c r="AZ45" s="460"/>
      <c r="BA45" s="460"/>
      <c r="BB45" s="461"/>
      <c r="BC45" s="442"/>
      <c r="BD45" s="443"/>
      <c r="BE45" s="443"/>
      <c r="BF45" s="444"/>
      <c r="BG45" s="459" t="s">
        <v>703</v>
      </c>
      <c r="BH45" s="460"/>
      <c r="BI45" s="460"/>
      <c r="BJ45" s="461"/>
      <c r="BK45" s="442"/>
      <c r="BL45" s="443"/>
      <c r="BM45" s="443"/>
      <c r="BN45" s="444"/>
      <c r="BO45" s="89" t="str">
        <f t="shared" si="9"/>
        <v>n.é.</v>
      </c>
      <c r="BP45" s="90"/>
    </row>
    <row r="46" spans="1:68" ht="20.100000000000001" customHeight="1">
      <c r="A46" s="307" t="s">
        <v>197</v>
      </c>
      <c r="B46" s="308"/>
      <c r="C46" s="123" t="s">
        <v>314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96" t="s">
        <v>315</v>
      </c>
      <c r="AD46" s="97"/>
      <c r="AE46" s="442"/>
      <c r="AF46" s="443"/>
      <c r="AG46" s="443"/>
      <c r="AH46" s="444"/>
      <c r="AI46" s="442"/>
      <c r="AJ46" s="443"/>
      <c r="AK46" s="443"/>
      <c r="AL46" s="444"/>
      <c r="AM46" s="442"/>
      <c r="AN46" s="443"/>
      <c r="AO46" s="443"/>
      <c r="AP46" s="444"/>
      <c r="AQ46" s="442"/>
      <c r="AR46" s="443"/>
      <c r="AS46" s="443"/>
      <c r="AT46" s="444"/>
      <c r="AU46" s="442"/>
      <c r="AV46" s="443"/>
      <c r="AW46" s="443"/>
      <c r="AX46" s="444"/>
      <c r="AY46" s="459" t="s">
        <v>703</v>
      </c>
      <c r="AZ46" s="460"/>
      <c r="BA46" s="460"/>
      <c r="BB46" s="461"/>
      <c r="BC46" s="442"/>
      <c r="BD46" s="443"/>
      <c r="BE46" s="443"/>
      <c r="BF46" s="444"/>
      <c r="BG46" s="459" t="s">
        <v>703</v>
      </c>
      <c r="BH46" s="460"/>
      <c r="BI46" s="460"/>
      <c r="BJ46" s="461"/>
      <c r="BK46" s="442"/>
      <c r="BL46" s="443"/>
      <c r="BM46" s="443"/>
      <c r="BN46" s="444"/>
      <c r="BO46" s="89" t="str">
        <f t="shared" si="9"/>
        <v>n.é.</v>
      </c>
      <c r="BP46" s="90"/>
    </row>
    <row r="47" spans="1:68" ht="20.100000000000001" customHeight="1">
      <c r="A47" s="307" t="s">
        <v>198</v>
      </c>
      <c r="B47" s="308"/>
      <c r="C47" s="123" t="s">
        <v>316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5"/>
      <c r="AC47" s="96" t="s">
        <v>317</v>
      </c>
      <c r="AD47" s="97"/>
      <c r="AE47" s="442"/>
      <c r="AF47" s="443"/>
      <c r="AG47" s="443"/>
      <c r="AH47" s="444"/>
      <c r="AI47" s="442"/>
      <c r="AJ47" s="443"/>
      <c r="AK47" s="443"/>
      <c r="AL47" s="444"/>
      <c r="AM47" s="442"/>
      <c r="AN47" s="443"/>
      <c r="AO47" s="443"/>
      <c r="AP47" s="444"/>
      <c r="AQ47" s="442"/>
      <c r="AR47" s="443"/>
      <c r="AS47" s="443"/>
      <c r="AT47" s="444"/>
      <c r="AU47" s="442"/>
      <c r="AV47" s="443"/>
      <c r="AW47" s="443"/>
      <c r="AX47" s="444"/>
      <c r="AY47" s="459" t="s">
        <v>703</v>
      </c>
      <c r="AZ47" s="460"/>
      <c r="BA47" s="460"/>
      <c r="BB47" s="461"/>
      <c r="BC47" s="442"/>
      <c r="BD47" s="443"/>
      <c r="BE47" s="443"/>
      <c r="BF47" s="444"/>
      <c r="BG47" s="459" t="s">
        <v>703</v>
      </c>
      <c r="BH47" s="460"/>
      <c r="BI47" s="460"/>
      <c r="BJ47" s="461"/>
      <c r="BK47" s="442"/>
      <c r="BL47" s="443"/>
      <c r="BM47" s="443"/>
      <c r="BN47" s="444"/>
      <c r="BO47" s="89" t="str">
        <f t="shared" si="9"/>
        <v>n.é.</v>
      </c>
      <c r="BP47" s="90"/>
    </row>
    <row r="48" spans="1:68" ht="20.100000000000001" customHeight="1">
      <c r="A48" s="307" t="s">
        <v>199</v>
      </c>
      <c r="B48" s="308"/>
      <c r="C48" s="123" t="s">
        <v>318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96" t="s">
        <v>319</v>
      </c>
      <c r="AD48" s="97"/>
      <c r="AE48" s="442"/>
      <c r="AF48" s="443"/>
      <c r="AG48" s="443"/>
      <c r="AH48" s="444"/>
      <c r="AI48" s="442"/>
      <c r="AJ48" s="443"/>
      <c r="AK48" s="443"/>
      <c r="AL48" s="444"/>
      <c r="AM48" s="442"/>
      <c r="AN48" s="443"/>
      <c r="AO48" s="443"/>
      <c r="AP48" s="444"/>
      <c r="AQ48" s="442"/>
      <c r="AR48" s="443"/>
      <c r="AS48" s="443"/>
      <c r="AT48" s="444"/>
      <c r="AU48" s="442"/>
      <c r="AV48" s="443"/>
      <c r="AW48" s="443"/>
      <c r="AX48" s="444"/>
      <c r="AY48" s="459" t="s">
        <v>703</v>
      </c>
      <c r="AZ48" s="460"/>
      <c r="BA48" s="460"/>
      <c r="BB48" s="461"/>
      <c r="BC48" s="442"/>
      <c r="BD48" s="443"/>
      <c r="BE48" s="443"/>
      <c r="BF48" s="444"/>
      <c r="BG48" s="459" t="s">
        <v>703</v>
      </c>
      <c r="BH48" s="460"/>
      <c r="BI48" s="460"/>
      <c r="BJ48" s="461"/>
      <c r="BK48" s="442"/>
      <c r="BL48" s="443"/>
      <c r="BM48" s="443"/>
      <c r="BN48" s="444"/>
      <c r="BO48" s="89" t="str">
        <f t="shared" si="9"/>
        <v>n.é.</v>
      </c>
      <c r="BP48" s="90"/>
    </row>
    <row r="49" spans="1:68" ht="20.100000000000001" customHeight="1">
      <c r="A49" s="307" t="s">
        <v>200</v>
      </c>
      <c r="B49" s="308"/>
      <c r="C49" s="123" t="s">
        <v>320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5"/>
      <c r="AC49" s="96" t="s">
        <v>321</v>
      </c>
      <c r="AD49" s="97"/>
      <c r="AE49" s="442"/>
      <c r="AF49" s="443"/>
      <c r="AG49" s="443"/>
      <c r="AH49" s="444"/>
      <c r="AI49" s="442"/>
      <c r="AJ49" s="443"/>
      <c r="AK49" s="443"/>
      <c r="AL49" s="444"/>
      <c r="AM49" s="442"/>
      <c r="AN49" s="443"/>
      <c r="AO49" s="443"/>
      <c r="AP49" s="444"/>
      <c r="AQ49" s="442"/>
      <c r="AR49" s="443"/>
      <c r="AS49" s="443"/>
      <c r="AT49" s="444"/>
      <c r="AU49" s="442"/>
      <c r="AV49" s="443"/>
      <c r="AW49" s="443"/>
      <c r="AX49" s="444"/>
      <c r="AY49" s="459" t="s">
        <v>703</v>
      </c>
      <c r="AZ49" s="460"/>
      <c r="BA49" s="460"/>
      <c r="BB49" s="461"/>
      <c r="BC49" s="442"/>
      <c r="BD49" s="443"/>
      <c r="BE49" s="443"/>
      <c r="BF49" s="444"/>
      <c r="BG49" s="459" t="s">
        <v>703</v>
      </c>
      <c r="BH49" s="460"/>
      <c r="BI49" s="460"/>
      <c r="BJ49" s="461"/>
      <c r="BK49" s="442"/>
      <c r="BL49" s="443"/>
      <c r="BM49" s="443"/>
      <c r="BN49" s="444"/>
      <c r="BO49" s="89" t="str">
        <f t="shared" si="9"/>
        <v>n.é.</v>
      </c>
      <c r="BP49" s="90"/>
    </row>
    <row r="50" spans="1:68" ht="20.100000000000001" customHeight="1">
      <c r="A50" s="307" t="s">
        <v>201</v>
      </c>
      <c r="B50" s="308"/>
      <c r="C50" s="123" t="s">
        <v>322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5"/>
      <c r="AC50" s="96" t="s">
        <v>323</v>
      </c>
      <c r="AD50" s="97"/>
      <c r="AE50" s="442"/>
      <c r="AF50" s="443"/>
      <c r="AG50" s="443"/>
      <c r="AH50" s="444"/>
      <c r="AI50" s="442"/>
      <c r="AJ50" s="443"/>
      <c r="AK50" s="443"/>
      <c r="AL50" s="444"/>
      <c r="AM50" s="442"/>
      <c r="AN50" s="443"/>
      <c r="AO50" s="443"/>
      <c r="AP50" s="444"/>
      <c r="AQ50" s="442"/>
      <c r="AR50" s="443"/>
      <c r="AS50" s="443"/>
      <c r="AT50" s="444"/>
      <c r="AU50" s="442"/>
      <c r="AV50" s="443"/>
      <c r="AW50" s="443"/>
      <c r="AX50" s="444"/>
      <c r="AY50" s="459" t="s">
        <v>703</v>
      </c>
      <c r="AZ50" s="460"/>
      <c r="BA50" s="460"/>
      <c r="BB50" s="461"/>
      <c r="BC50" s="442"/>
      <c r="BD50" s="443"/>
      <c r="BE50" s="443"/>
      <c r="BF50" s="444"/>
      <c r="BG50" s="459" t="s">
        <v>703</v>
      </c>
      <c r="BH50" s="460"/>
      <c r="BI50" s="460"/>
      <c r="BJ50" s="461"/>
      <c r="BK50" s="442"/>
      <c r="BL50" s="443"/>
      <c r="BM50" s="443"/>
      <c r="BN50" s="444"/>
      <c r="BO50" s="89" t="str">
        <f t="shared" si="9"/>
        <v>n.é.</v>
      </c>
      <c r="BP50" s="90"/>
    </row>
    <row r="51" spans="1:68" s="3" customFormat="1" ht="20.100000000000001" customHeight="1">
      <c r="A51" s="415" t="s">
        <v>202</v>
      </c>
      <c r="B51" s="416"/>
      <c r="C51" s="126" t="s">
        <v>324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8"/>
      <c r="AC51" s="116" t="s">
        <v>325</v>
      </c>
      <c r="AD51" s="117"/>
      <c r="AE51" s="445">
        <v>0</v>
      </c>
      <c r="AF51" s="446"/>
      <c r="AG51" s="446"/>
      <c r="AH51" s="447"/>
      <c r="AI51" s="439" t="s">
        <v>703</v>
      </c>
      <c r="AJ51" s="440"/>
      <c r="AK51" s="440"/>
      <c r="AL51" s="441"/>
      <c r="AM51" s="439" t="s">
        <v>703</v>
      </c>
      <c r="AN51" s="440"/>
      <c r="AO51" s="440"/>
      <c r="AP51" s="441"/>
      <c r="AQ51" s="445">
        <f t="shared" ref="AQ51" si="26">SUM(AQ41:AT50)</f>
        <v>358</v>
      </c>
      <c r="AR51" s="446"/>
      <c r="AS51" s="446"/>
      <c r="AT51" s="447"/>
      <c r="AU51" s="445">
        <f t="shared" ref="AU51" si="27">SUM(AU41:AX50)</f>
        <v>358</v>
      </c>
      <c r="AV51" s="446"/>
      <c r="AW51" s="446"/>
      <c r="AX51" s="447"/>
      <c r="AY51" s="453" t="s">
        <v>703</v>
      </c>
      <c r="AZ51" s="454"/>
      <c r="BA51" s="454"/>
      <c r="BB51" s="455"/>
      <c r="BC51" s="445">
        <f t="shared" ref="BC51" si="28">SUM(BC41:BF50)</f>
        <v>0</v>
      </c>
      <c r="BD51" s="446"/>
      <c r="BE51" s="446"/>
      <c r="BF51" s="447"/>
      <c r="BG51" s="453" t="s">
        <v>703</v>
      </c>
      <c r="BH51" s="454"/>
      <c r="BI51" s="454"/>
      <c r="BJ51" s="455"/>
      <c r="BK51" s="445">
        <f t="shared" ref="BK51" si="29">SUM(BK41:BN50)</f>
        <v>358</v>
      </c>
      <c r="BL51" s="446"/>
      <c r="BM51" s="446"/>
      <c r="BN51" s="447"/>
      <c r="BO51" s="413">
        <f>IF(AQ51&gt;0,BK51/AQ51,"n.é.")</f>
        <v>1</v>
      </c>
      <c r="BP51" s="414"/>
    </row>
    <row r="52" spans="1:68" ht="20.100000000000001" customHeight="1">
      <c r="A52" s="307" t="s">
        <v>203</v>
      </c>
      <c r="B52" s="308"/>
      <c r="C52" s="123" t="s">
        <v>326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96" t="s">
        <v>327</v>
      </c>
      <c r="AD52" s="97"/>
      <c r="AE52" s="442"/>
      <c r="AF52" s="443"/>
      <c r="AG52" s="443"/>
      <c r="AH52" s="444"/>
      <c r="AI52" s="442"/>
      <c r="AJ52" s="443"/>
      <c r="AK52" s="443"/>
      <c r="AL52" s="444"/>
      <c r="AM52" s="442"/>
      <c r="AN52" s="443"/>
      <c r="AO52" s="443"/>
      <c r="AP52" s="444"/>
      <c r="AQ52" s="442"/>
      <c r="AR52" s="443"/>
      <c r="AS52" s="443"/>
      <c r="AT52" s="444"/>
      <c r="AU52" s="442"/>
      <c r="AV52" s="443"/>
      <c r="AW52" s="443"/>
      <c r="AX52" s="444"/>
      <c r="AY52" s="459" t="s">
        <v>703</v>
      </c>
      <c r="AZ52" s="460"/>
      <c r="BA52" s="460"/>
      <c r="BB52" s="461"/>
      <c r="BC52" s="442"/>
      <c r="BD52" s="443"/>
      <c r="BE52" s="443"/>
      <c r="BF52" s="444"/>
      <c r="BG52" s="459" t="s">
        <v>703</v>
      </c>
      <c r="BH52" s="460"/>
      <c r="BI52" s="460"/>
      <c r="BJ52" s="461"/>
      <c r="BK52" s="442"/>
      <c r="BL52" s="443"/>
      <c r="BM52" s="443"/>
      <c r="BN52" s="444"/>
      <c r="BO52" s="89" t="str">
        <f t="shared" si="9"/>
        <v>n.é.</v>
      </c>
      <c r="BP52" s="90"/>
    </row>
    <row r="53" spans="1:68" ht="20.100000000000001" customHeight="1">
      <c r="A53" s="307" t="s">
        <v>204</v>
      </c>
      <c r="B53" s="308"/>
      <c r="C53" s="123" t="s">
        <v>328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5"/>
      <c r="AC53" s="96" t="s">
        <v>329</v>
      </c>
      <c r="AD53" s="97"/>
      <c r="AE53" s="442"/>
      <c r="AF53" s="443"/>
      <c r="AG53" s="443"/>
      <c r="AH53" s="444"/>
      <c r="AI53" s="442"/>
      <c r="AJ53" s="443"/>
      <c r="AK53" s="443"/>
      <c r="AL53" s="444"/>
      <c r="AM53" s="442"/>
      <c r="AN53" s="443"/>
      <c r="AO53" s="443"/>
      <c r="AP53" s="444"/>
      <c r="AQ53" s="442"/>
      <c r="AR53" s="443"/>
      <c r="AS53" s="443"/>
      <c r="AT53" s="444"/>
      <c r="AU53" s="442"/>
      <c r="AV53" s="443"/>
      <c r="AW53" s="443"/>
      <c r="AX53" s="444"/>
      <c r="AY53" s="459" t="s">
        <v>703</v>
      </c>
      <c r="AZ53" s="460"/>
      <c r="BA53" s="460"/>
      <c r="BB53" s="461"/>
      <c r="BC53" s="442"/>
      <c r="BD53" s="443"/>
      <c r="BE53" s="443"/>
      <c r="BF53" s="444"/>
      <c r="BG53" s="459" t="s">
        <v>703</v>
      </c>
      <c r="BH53" s="460"/>
      <c r="BI53" s="460"/>
      <c r="BJ53" s="461"/>
      <c r="BK53" s="442"/>
      <c r="BL53" s="443"/>
      <c r="BM53" s="443"/>
      <c r="BN53" s="444"/>
      <c r="BO53" s="89" t="str">
        <f t="shared" si="9"/>
        <v>n.é.</v>
      </c>
      <c r="BP53" s="90"/>
    </row>
    <row r="54" spans="1:68" ht="20.100000000000001" customHeight="1">
      <c r="A54" s="307" t="s">
        <v>205</v>
      </c>
      <c r="B54" s="308"/>
      <c r="C54" s="123" t="s">
        <v>330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5"/>
      <c r="AC54" s="96" t="s">
        <v>331</v>
      </c>
      <c r="AD54" s="97"/>
      <c r="AE54" s="442"/>
      <c r="AF54" s="443"/>
      <c r="AG54" s="443"/>
      <c r="AH54" s="444"/>
      <c r="AI54" s="442"/>
      <c r="AJ54" s="443"/>
      <c r="AK54" s="443"/>
      <c r="AL54" s="444"/>
      <c r="AM54" s="442"/>
      <c r="AN54" s="443"/>
      <c r="AO54" s="443"/>
      <c r="AP54" s="444"/>
      <c r="AQ54" s="442"/>
      <c r="AR54" s="443"/>
      <c r="AS54" s="443"/>
      <c r="AT54" s="444"/>
      <c r="AU54" s="442"/>
      <c r="AV54" s="443"/>
      <c r="AW54" s="443"/>
      <c r="AX54" s="444"/>
      <c r="AY54" s="459" t="s">
        <v>703</v>
      </c>
      <c r="AZ54" s="460"/>
      <c r="BA54" s="460"/>
      <c r="BB54" s="461"/>
      <c r="BC54" s="442"/>
      <c r="BD54" s="443"/>
      <c r="BE54" s="443"/>
      <c r="BF54" s="444"/>
      <c r="BG54" s="459" t="s">
        <v>703</v>
      </c>
      <c r="BH54" s="460"/>
      <c r="BI54" s="460"/>
      <c r="BJ54" s="461"/>
      <c r="BK54" s="442"/>
      <c r="BL54" s="443"/>
      <c r="BM54" s="443"/>
      <c r="BN54" s="444"/>
      <c r="BO54" s="89" t="str">
        <f t="shared" si="9"/>
        <v>n.é.</v>
      </c>
      <c r="BP54" s="90"/>
    </row>
    <row r="55" spans="1:68" ht="20.100000000000001" customHeight="1">
      <c r="A55" s="307" t="s">
        <v>206</v>
      </c>
      <c r="B55" s="308"/>
      <c r="C55" s="123" t="s">
        <v>332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5"/>
      <c r="AC55" s="96" t="s">
        <v>333</v>
      </c>
      <c r="AD55" s="97"/>
      <c r="AE55" s="442"/>
      <c r="AF55" s="443"/>
      <c r="AG55" s="443"/>
      <c r="AH55" s="444"/>
      <c r="AI55" s="442"/>
      <c r="AJ55" s="443"/>
      <c r="AK55" s="443"/>
      <c r="AL55" s="444"/>
      <c r="AM55" s="442"/>
      <c r="AN55" s="443"/>
      <c r="AO55" s="443"/>
      <c r="AP55" s="444"/>
      <c r="AQ55" s="442"/>
      <c r="AR55" s="443"/>
      <c r="AS55" s="443"/>
      <c r="AT55" s="444"/>
      <c r="AU55" s="442"/>
      <c r="AV55" s="443"/>
      <c r="AW55" s="443"/>
      <c r="AX55" s="444"/>
      <c r="AY55" s="459" t="s">
        <v>703</v>
      </c>
      <c r="AZ55" s="460"/>
      <c r="BA55" s="460"/>
      <c r="BB55" s="461"/>
      <c r="BC55" s="442"/>
      <c r="BD55" s="443"/>
      <c r="BE55" s="443"/>
      <c r="BF55" s="444"/>
      <c r="BG55" s="459" t="s">
        <v>703</v>
      </c>
      <c r="BH55" s="460"/>
      <c r="BI55" s="460"/>
      <c r="BJ55" s="461"/>
      <c r="BK55" s="442"/>
      <c r="BL55" s="443"/>
      <c r="BM55" s="443"/>
      <c r="BN55" s="444"/>
      <c r="BO55" s="89" t="str">
        <f t="shared" si="9"/>
        <v>n.é.</v>
      </c>
      <c r="BP55" s="90"/>
    </row>
    <row r="56" spans="1:68" ht="20.100000000000001" customHeight="1">
      <c r="A56" s="307" t="s">
        <v>207</v>
      </c>
      <c r="B56" s="308"/>
      <c r="C56" s="123" t="s">
        <v>334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5"/>
      <c r="AC56" s="96" t="s">
        <v>335</v>
      </c>
      <c r="AD56" s="97"/>
      <c r="AE56" s="442"/>
      <c r="AF56" s="443"/>
      <c r="AG56" s="443"/>
      <c r="AH56" s="444"/>
      <c r="AI56" s="442"/>
      <c r="AJ56" s="443"/>
      <c r="AK56" s="443"/>
      <c r="AL56" s="444"/>
      <c r="AM56" s="442"/>
      <c r="AN56" s="443"/>
      <c r="AO56" s="443"/>
      <c r="AP56" s="444"/>
      <c r="AQ56" s="442"/>
      <c r="AR56" s="443"/>
      <c r="AS56" s="443"/>
      <c r="AT56" s="444"/>
      <c r="AU56" s="442"/>
      <c r="AV56" s="443"/>
      <c r="AW56" s="443"/>
      <c r="AX56" s="444"/>
      <c r="AY56" s="459" t="s">
        <v>703</v>
      </c>
      <c r="AZ56" s="460"/>
      <c r="BA56" s="460"/>
      <c r="BB56" s="461"/>
      <c r="BC56" s="442"/>
      <c r="BD56" s="443"/>
      <c r="BE56" s="443"/>
      <c r="BF56" s="444"/>
      <c r="BG56" s="459" t="s">
        <v>703</v>
      </c>
      <c r="BH56" s="460"/>
      <c r="BI56" s="460"/>
      <c r="BJ56" s="461"/>
      <c r="BK56" s="442"/>
      <c r="BL56" s="443"/>
      <c r="BM56" s="443"/>
      <c r="BN56" s="444"/>
      <c r="BO56" s="89" t="str">
        <f t="shared" si="9"/>
        <v>n.é.</v>
      </c>
      <c r="BP56" s="90"/>
    </row>
    <row r="57" spans="1:68" s="3" customFormat="1" ht="20.100000000000001" customHeight="1">
      <c r="A57" s="415" t="s">
        <v>208</v>
      </c>
      <c r="B57" s="416"/>
      <c r="C57" s="113" t="s">
        <v>336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5"/>
      <c r="AC57" s="116" t="s">
        <v>337</v>
      </c>
      <c r="AD57" s="117"/>
      <c r="AE57" s="445">
        <v>0</v>
      </c>
      <c r="AF57" s="446"/>
      <c r="AG57" s="446"/>
      <c r="AH57" s="447"/>
      <c r="AI57" s="439" t="s">
        <v>703</v>
      </c>
      <c r="AJ57" s="440"/>
      <c r="AK57" s="440"/>
      <c r="AL57" s="441"/>
      <c r="AM57" s="439" t="s">
        <v>703</v>
      </c>
      <c r="AN57" s="440"/>
      <c r="AO57" s="440"/>
      <c r="AP57" s="441"/>
      <c r="AQ57" s="445">
        <f t="shared" ref="AQ57" si="30">SUM(AQ52:AT56)</f>
        <v>0</v>
      </c>
      <c r="AR57" s="446"/>
      <c r="AS57" s="446"/>
      <c r="AT57" s="447"/>
      <c r="AU57" s="445">
        <f t="shared" ref="AU57" si="31">SUM(AU52:AX56)</f>
        <v>0</v>
      </c>
      <c r="AV57" s="446"/>
      <c r="AW57" s="446"/>
      <c r="AX57" s="447"/>
      <c r="AY57" s="453" t="s">
        <v>703</v>
      </c>
      <c r="AZ57" s="454"/>
      <c r="BA57" s="454"/>
      <c r="BB57" s="455"/>
      <c r="BC57" s="445">
        <f t="shared" ref="BC57" si="32">SUM(BC52:BF56)</f>
        <v>0</v>
      </c>
      <c r="BD57" s="446"/>
      <c r="BE57" s="446"/>
      <c r="BF57" s="447"/>
      <c r="BG57" s="453" t="s">
        <v>703</v>
      </c>
      <c r="BH57" s="454"/>
      <c r="BI57" s="454"/>
      <c r="BJ57" s="455"/>
      <c r="BK57" s="445">
        <f t="shared" ref="BK57" si="33">SUM(BK52:BN56)</f>
        <v>0</v>
      </c>
      <c r="BL57" s="446"/>
      <c r="BM57" s="446"/>
      <c r="BN57" s="447"/>
      <c r="BO57" s="413" t="str">
        <f>IF(AQ57&gt;0,BK57/AQ57,"n.é.")</f>
        <v>n.é.</v>
      </c>
      <c r="BP57" s="414"/>
    </row>
    <row r="58" spans="1:68" ht="20.100000000000001" customHeight="1">
      <c r="A58" s="307" t="s">
        <v>209</v>
      </c>
      <c r="B58" s="308"/>
      <c r="C58" s="123" t="s">
        <v>454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  <c r="AC58" s="96" t="s">
        <v>338</v>
      </c>
      <c r="AD58" s="97"/>
      <c r="AE58" s="442"/>
      <c r="AF58" s="443"/>
      <c r="AG58" s="443"/>
      <c r="AH58" s="444"/>
      <c r="AI58" s="442"/>
      <c r="AJ58" s="443"/>
      <c r="AK58" s="443"/>
      <c r="AL58" s="444"/>
      <c r="AM58" s="442"/>
      <c r="AN58" s="443"/>
      <c r="AO58" s="443"/>
      <c r="AP58" s="444"/>
      <c r="AQ58" s="442"/>
      <c r="AR58" s="443"/>
      <c r="AS58" s="443"/>
      <c r="AT58" s="444"/>
      <c r="AU58" s="442"/>
      <c r="AV58" s="443"/>
      <c r="AW58" s="443"/>
      <c r="AX58" s="444"/>
      <c r="AY58" s="459" t="s">
        <v>703</v>
      </c>
      <c r="AZ58" s="460"/>
      <c r="BA58" s="460"/>
      <c r="BB58" s="461"/>
      <c r="BC58" s="442"/>
      <c r="BD58" s="443"/>
      <c r="BE58" s="443"/>
      <c r="BF58" s="444"/>
      <c r="BG58" s="459" t="s">
        <v>703</v>
      </c>
      <c r="BH58" s="460"/>
      <c r="BI58" s="460"/>
      <c r="BJ58" s="461"/>
      <c r="BK58" s="442"/>
      <c r="BL58" s="443"/>
      <c r="BM58" s="443"/>
      <c r="BN58" s="444"/>
      <c r="BO58" s="89" t="str">
        <f t="shared" si="9"/>
        <v>n.é.</v>
      </c>
      <c r="BP58" s="90"/>
    </row>
    <row r="59" spans="1:68" ht="20.100000000000001" customHeight="1">
      <c r="A59" s="307" t="s">
        <v>210</v>
      </c>
      <c r="B59" s="308"/>
      <c r="C59" s="93" t="s">
        <v>455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5"/>
      <c r="AC59" s="96" t="s">
        <v>339</v>
      </c>
      <c r="AD59" s="97"/>
      <c r="AE59" s="442"/>
      <c r="AF59" s="443"/>
      <c r="AG59" s="443"/>
      <c r="AH59" s="444"/>
      <c r="AI59" s="442"/>
      <c r="AJ59" s="443"/>
      <c r="AK59" s="443"/>
      <c r="AL59" s="444"/>
      <c r="AM59" s="442"/>
      <c r="AN59" s="443"/>
      <c r="AO59" s="443"/>
      <c r="AP59" s="444"/>
      <c r="AQ59" s="442"/>
      <c r="AR59" s="443"/>
      <c r="AS59" s="443"/>
      <c r="AT59" s="444"/>
      <c r="AU59" s="442"/>
      <c r="AV59" s="443"/>
      <c r="AW59" s="443"/>
      <c r="AX59" s="444"/>
      <c r="AY59" s="459" t="s">
        <v>703</v>
      </c>
      <c r="AZ59" s="460"/>
      <c r="BA59" s="460"/>
      <c r="BB59" s="461"/>
      <c r="BC59" s="442"/>
      <c r="BD59" s="443"/>
      <c r="BE59" s="443"/>
      <c r="BF59" s="444"/>
      <c r="BG59" s="459" t="s">
        <v>703</v>
      </c>
      <c r="BH59" s="460"/>
      <c r="BI59" s="460"/>
      <c r="BJ59" s="461"/>
      <c r="BK59" s="442"/>
      <c r="BL59" s="443"/>
      <c r="BM59" s="443"/>
      <c r="BN59" s="444"/>
      <c r="BO59" s="89" t="str">
        <f t="shared" si="9"/>
        <v>n.é.</v>
      </c>
      <c r="BP59" s="90"/>
    </row>
    <row r="60" spans="1:68" ht="20.100000000000001" customHeight="1">
      <c r="A60" s="307" t="s">
        <v>211</v>
      </c>
      <c r="B60" s="308"/>
      <c r="C60" s="123" t="s">
        <v>340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5"/>
      <c r="AC60" s="96" t="s">
        <v>341</v>
      </c>
      <c r="AD60" s="97"/>
      <c r="AE60" s="442"/>
      <c r="AF60" s="443"/>
      <c r="AG60" s="443"/>
      <c r="AH60" s="444"/>
      <c r="AI60" s="442"/>
      <c r="AJ60" s="443"/>
      <c r="AK60" s="443"/>
      <c r="AL60" s="444"/>
      <c r="AM60" s="442"/>
      <c r="AN60" s="443"/>
      <c r="AO60" s="443"/>
      <c r="AP60" s="444"/>
      <c r="AQ60" s="442"/>
      <c r="AR60" s="443"/>
      <c r="AS60" s="443"/>
      <c r="AT60" s="444"/>
      <c r="AU60" s="442"/>
      <c r="AV60" s="443"/>
      <c r="AW60" s="443"/>
      <c r="AX60" s="444"/>
      <c r="AY60" s="459" t="s">
        <v>703</v>
      </c>
      <c r="AZ60" s="460"/>
      <c r="BA60" s="460"/>
      <c r="BB60" s="461"/>
      <c r="BC60" s="442"/>
      <c r="BD60" s="443"/>
      <c r="BE60" s="443"/>
      <c r="BF60" s="444"/>
      <c r="BG60" s="459" t="s">
        <v>703</v>
      </c>
      <c r="BH60" s="460"/>
      <c r="BI60" s="460"/>
      <c r="BJ60" s="461"/>
      <c r="BK60" s="442"/>
      <c r="BL60" s="443"/>
      <c r="BM60" s="443"/>
      <c r="BN60" s="444"/>
      <c r="BO60" s="89" t="str">
        <f t="shared" si="9"/>
        <v>n.é.</v>
      </c>
      <c r="BP60" s="90"/>
    </row>
    <row r="61" spans="1:68" s="3" customFormat="1" ht="20.100000000000001" customHeight="1">
      <c r="A61" s="415" t="s">
        <v>212</v>
      </c>
      <c r="B61" s="416"/>
      <c r="C61" s="113" t="s">
        <v>342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5"/>
      <c r="AC61" s="116" t="s">
        <v>343</v>
      </c>
      <c r="AD61" s="117"/>
      <c r="AE61" s="445">
        <v>0</v>
      </c>
      <c r="AF61" s="446"/>
      <c r="AG61" s="446"/>
      <c r="AH61" s="447"/>
      <c r="AI61" s="439" t="s">
        <v>703</v>
      </c>
      <c r="AJ61" s="440"/>
      <c r="AK61" s="440"/>
      <c r="AL61" s="441"/>
      <c r="AM61" s="439" t="s">
        <v>703</v>
      </c>
      <c r="AN61" s="440"/>
      <c r="AO61" s="440"/>
      <c r="AP61" s="441"/>
      <c r="AQ61" s="445">
        <f t="shared" ref="AQ61" si="34">SUM(AQ58:AT60)</f>
        <v>0</v>
      </c>
      <c r="AR61" s="446"/>
      <c r="AS61" s="446"/>
      <c r="AT61" s="447"/>
      <c r="AU61" s="445">
        <f t="shared" ref="AU61" si="35">SUM(AU58:AX60)</f>
        <v>0</v>
      </c>
      <c r="AV61" s="446"/>
      <c r="AW61" s="446"/>
      <c r="AX61" s="447"/>
      <c r="AY61" s="453" t="s">
        <v>703</v>
      </c>
      <c r="AZ61" s="454"/>
      <c r="BA61" s="454"/>
      <c r="BB61" s="455"/>
      <c r="BC61" s="445">
        <f t="shared" ref="BC61" si="36">SUM(BC58:BF60)</f>
        <v>0</v>
      </c>
      <c r="BD61" s="446"/>
      <c r="BE61" s="446"/>
      <c r="BF61" s="447"/>
      <c r="BG61" s="453" t="s">
        <v>703</v>
      </c>
      <c r="BH61" s="454"/>
      <c r="BI61" s="454"/>
      <c r="BJ61" s="455"/>
      <c r="BK61" s="445">
        <f t="shared" ref="BK61" si="37">SUM(BK58:BN60)</f>
        <v>0</v>
      </c>
      <c r="BL61" s="446"/>
      <c r="BM61" s="446"/>
      <c r="BN61" s="447"/>
      <c r="BO61" s="413" t="str">
        <f>IF(AQ61&gt;0,BK61/AQ61,"n.é.")</f>
        <v>n.é.</v>
      </c>
      <c r="BP61" s="414"/>
    </row>
    <row r="62" spans="1:68" ht="20.100000000000001" customHeight="1">
      <c r="A62" s="307" t="s">
        <v>213</v>
      </c>
      <c r="B62" s="308"/>
      <c r="C62" s="123" t="s">
        <v>456</v>
      </c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5"/>
      <c r="AC62" s="96" t="s">
        <v>344</v>
      </c>
      <c r="AD62" s="97"/>
      <c r="AE62" s="442"/>
      <c r="AF62" s="443"/>
      <c r="AG62" s="443"/>
      <c r="AH62" s="444"/>
      <c r="AI62" s="442"/>
      <c r="AJ62" s="443"/>
      <c r="AK62" s="443"/>
      <c r="AL62" s="444"/>
      <c r="AM62" s="442"/>
      <c r="AN62" s="443"/>
      <c r="AO62" s="443"/>
      <c r="AP62" s="444"/>
      <c r="AQ62" s="442"/>
      <c r="AR62" s="443"/>
      <c r="AS62" s="443"/>
      <c r="AT62" s="444"/>
      <c r="AU62" s="442"/>
      <c r="AV62" s="443"/>
      <c r="AW62" s="443"/>
      <c r="AX62" s="444"/>
      <c r="AY62" s="459" t="s">
        <v>703</v>
      </c>
      <c r="AZ62" s="460"/>
      <c r="BA62" s="460"/>
      <c r="BB62" s="461"/>
      <c r="BC62" s="442"/>
      <c r="BD62" s="443"/>
      <c r="BE62" s="443"/>
      <c r="BF62" s="444"/>
      <c r="BG62" s="459" t="s">
        <v>703</v>
      </c>
      <c r="BH62" s="460"/>
      <c r="BI62" s="460"/>
      <c r="BJ62" s="461"/>
      <c r="BK62" s="442"/>
      <c r="BL62" s="443"/>
      <c r="BM62" s="443"/>
      <c r="BN62" s="444"/>
      <c r="BO62" s="89" t="str">
        <f t="shared" si="9"/>
        <v>n.é.</v>
      </c>
      <c r="BP62" s="90"/>
    </row>
    <row r="63" spans="1:68" ht="20.100000000000001" customHeight="1">
      <c r="A63" s="307" t="s">
        <v>214</v>
      </c>
      <c r="B63" s="308"/>
      <c r="C63" s="93" t="s">
        <v>457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5"/>
      <c r="AC63" s="96" t="s">
        <v>345</v>
      </c>
      <c r="AD63" s="97"/>
      <c r="AE63" s="442"/>
      <c r="AF63" s="443"/>
      <c r="AG63" s="443"/>
      <c r="AH63" s="444"/>
      <c r="AI63" s="442"/>
      <c r="AJ63" s="443"/>
      <c r="AK63" s="443"/>
      <c r="AL63" s="444"/>
      <c r="AM63" s="442"/>
      <c r="AN63" s="443"/>
      <c r="AO63" s="443"/>
      <c r="AP63" s="444"/>
      <c r="AQ63" s="442"/>
      <c r="AR63" s="443"/>
      <c r="AS63" s="443"/>
      <c r="AT63" s="444"/>
      <c r="AU63" s="442"/>
      <c r="AV63" s="443"/>
      <c r="AW63" s="443"/>
      <c r="AX63" s="444"/>
      <c r="AY63" s="459" t="s">
        <v>703</v>
      </c>
      <c r="AZ63" s="460"/>
      <c r="BA63" s="460"/>
      <c r="BB63" s="461"/>
      <c r="BC63" s="442"/>
      <c r="BD63" s="443"/>
      <c r="BE63" s="443"/>
      <c r="BF63" s="444"/>
      <c r="BG63" s="459" t="s">
        <v>703</v>
      </c>
      <c r="BH63" s="460"/>
      <c r="BI63" s="460"/>
      <c r="BJ63" s="461"/>
      <c r="BK63" s="442"/>
      <c r="BL63" s="443"/>
      <c r="BM63" s="443"/>
      <c r="BN63" s="444"/>
      <c r="BO63" s="89" t="str">
        <f t="shared" si="9"/>
        <v>n.é.</v>
      </c>
      <c r="BP63" s="90"/>
    </row>
    <row r="64" spans="1:68" ht="20.100000000000001" customHeight="1">
      <c r="A64" s="307" t="s">
        <v>215</v>
      </c>
      <c r="B64" s="308"/>
      <c r="C64" s="123" t="s">
        <v>346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5"/>
      <c r="AC64" s="96" t="s">
        <v>347</v>
      </c>
      <c r="AD64" s="97"/>
      <c r="AE64" s="442"/>
      <c r="AF64" s="443"/>
      <c r="AG64" s="443"/>
      <c r="AH64" s="444"/>
      <c r="AI64" s="442"/>
      <c r="AJ64" s="443"/>
      <c r="AK64" s="443"/>
      <c r="AL64" s="444"/>
      <c r="AM64" s="442"/>
      <c r="AN64" s="443"/>
      <c r="AO64" s="443"/>
      <c r="AP64" s="444"/>
      <c r="AQ64" s="442"/>
      <c r="AR64" s="443"/>
      <c r="AS64" s="443"/>
      <c r="AT64" s="444"/>
      <c r="AU64" s="442"/>
      <c r="AV64" s="443"/>
      <c r="AW64" s="443"/>
      <c r="AX64" s="444"/>
      <c r="AY64" s="459" t="s">
        <v>703</v>
      </c>
      <c r="AZ64" s="460"/>
      <c r="BA64" s="460"/>
      <c r="BB64" s="461"/>
      <c r="BC64" s="442"/>
      <c r="BD64" s="443"/>
      <c r="BE64" s="443"/>
      <c r="BF64" s="444"/>
      <c r="BG64" s="459" t="s">
        <v>703</v>
      </c>
      <c r="BH64" s="460"/>
      <c r="BI64" s="460"/>
      <c r="BJ64" s="461"/>
      <c r="BK64" s="442"/>
      <c r="BL64" s="443"/>
      <c r="BM64" s="443"/>
      <c r="BN64" s="444"/>
      <c r="BO64" s="89" t="str">
        <f t="shared" si="9"/>
        <v>n.é.</v>
      </c>
      <c r="BP64" s="90"/>
    </row>
    <row r="65" spans="1:68" s="3" customFormat="1" ht="20.100000000000001" customHeight="1">
      <c r="A65" s="415" t="s">
        <v>216</v>
      </c>
      <c r="B65" s="416"/>
      <c r="C65" s="113" t="s">
        <v>348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5"/>
      <c r="AC65" s="116" t="s">
        <v>349</v>
      </c>
      <c r="AD65" s="117"/>
      <c r="AE65" s="445">
        <v>0</v>
      </c>
      <c r="AF65" s="446"/>
      <c r="AG65" s="446"/>
      <c r="AH65" s="447"/>
      <c r="AI65" s="439" t="s">
        <v>703</v>
      </c>
      <c r="AJ65" s="440"/>
      <c r="AK65" s="440"/>
      <c r="AL65" s="441"/>
      <c r="AM65" s="439" t="s">
        <v>703</v>
      </c>
      <c r="AN65" s="440"/>
      <c r="AO65" s="440"/>
      <c r="AP65" s="441"/>
      <c r="AQ65" s="445">
        <f t="shared" ref="AQ65" si="38">SUM(AQ62:AT64)</f>
        <v>0</v>
      </c>
      <c r="AR65" s="446"/>
      <c r="AS65" s="446"/>
      <c r="AT65" s="447"/>
      <c r="AU65" s="445">
        <f t="shared" ref="AU65" si="39">SUM(AU62:AX64)</f>
        <v>0</v>
      </c>
      <c r="AV65" s="446"/>
      <c r="AW65" s="446"/>
      <c r="AX65" s="447"/>
      <c r="AY65" s="453" t="s">
        <v>703</v>
      </c>
      <c r="AZ65" s="454"/>
      <c r="BA65" s="454"/>
      <c r="BB65" s="455"/>
      <c r="BC65" s="445">
        <f t="shared" ref="BC65" si="40">SUM(BC62:BF64)</f>
        <v>0</v>
      </c>
      <c r="BD65" s="446"/>
      <c r="BE65" s="446"/>
      <c r="BF65" s="447"/>
      <c r="BG65" s="453" t="s">
        <v>703</v>
      </c>
      <c r="BH65" s="454"/>
      <c r="BI65" s="454"/>
      <c r="BJ65" s="455"/>
      <c r="BK65" s="445">
        <f t="shared" ref="BK65" si="41">SUM(BK62:BN64)</f>
        <v>0</v>
      </c>
      <c r="BL65" s="446"/>
      <c r="BM65" s="446"/>
      <c r="BN65" s="447"/>
      <c r="BO65" s="413" t="str">
        <f>IF(AQ65&gt;0,BK65/AQ65,"n.é.")</f>
        <v>n.é.</v>
      </c>
      <c r="BP65" s="414"/>
    </row>
    <row r="66" spans="1:68" s="3" customFormat="1" ht="20.100000000000001" customHeight="1">
      <c r="A66" s="321" t="s">
        <v>217</v>
      </c>
      <c r="B66" s="322"/>
      <c r="C66" s="131" t="s">
        <v>350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3"/>
      <c r="AC66" s="134" t="s">
        <v>351</v>
      </c>
      <c r="AD66" s="135"/>
      <c r="AE66" s="465">
        <v>0</v>
      </c>
      <c r="AF66" s="466"/>
      <c r="AG66" s="466"/>
      <c r="AH66" s="467"/>
      <c r="AI66" s="462" t="s">
        <v>703</v>
      </c>
      <c r="AJ66" s="463"/>
      <c r="AK66" s="463"/>
      <c r="AL66" s="464"/>
      <c r="AM66" s="462" t="s">
        <v>703</v>
      </c>
      <c r="AN66" s="463"/>
      <c r="AO66" s="463"/>
      <c r="AP66" s="464"/>
      <c r="AQ66" s="465">
        <f t="shared" ref="AQ66" si="42">AQ20+AQ26+AQ40+AQ51+AQ57+AQ61+AQ65</f>
        <v>2055</v>
      </c>
      <c r="AR66" s="466"/>
      <c r="AS66" s="466"/>
      <c r="AT66" s="467"/>
      <c r="AU66" s="465">
        <f t="shared" ref="AU66" si="43">AU20+AU26+AU40+AU51+AU57+AU61+AU65</f>
        <v>361</v>
      </c>
      <c r="AV66" s="466"/>
      <c r="AW66" s="466"/>
      <c r="AX66" s="467"/>
      <c r="AY66" s="462" t="s">
        <v>703</v>
      </c>
      <c r="AZ66" s="463"/>
      <c r="BA66" s="463"/>
      <c r="BB66" s="464"/>
      <c r="BC66" s="465">
        <f t="shared" ref="BC66" si="44">BC20+BC26+BC40+BC51+BC57+BC61+BC65</f>
        <v>0</v>
      </c>
      <c r="BD66" s="466"/>
      <c r="BE66" s="466"/>
      <c r="BF66" s="467"/>
      <c r="BG66" s="462" t="s">
        <v>703</v>
      </c>
      <c r="BH66" s="463"/>
      <c r="BI66" s="463"/>
      <c r="BJ66" s="464"/>
      <c r="BK66" s="465">
        <f t="shared" ref="BK66" si="45">BK20+BK26+BK40+BK51+BK57+BK61+BK65</f>
        <v>361</v>
      </c>
      <c r="BL66" s="466"/>
      <c r="BM66" s="466"/>
      <c r="BN66" s="467"/>
      <c r="BO66" s="139">
        <f>IF(AQ66&gt;0,BK66/AQ66,"n.é.")</f>
        <v>0.17566909975669101</v>
      </c>
      <c r="BP66" s="140"/>
    </row>
    <row r="67" spans="1:68" ht="20.100000000000001" customHeight="1">
      <c r="A67" s="307" t="s">
        <v>218</v>
      </c>
      <c r="B67" s="308"/>
      <c r="C67" s="143" t="s">
        <v>352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5"/>
      <c r="AC67" s="146" t="s">
        <v>353</v>
      </c>
      <c r="AD67" s="147"/>
      <c r="AE67" s="442"/>
      <c r="AF67" s="443"/>
      <c r="AG67" s="443"/>
      <c r="AH67" s="444"/>
      <c r="AI67" s="442"/>
      <c r="AJ67" s="443"/>
      <c r="AK67" s="443"/>
      <c r="AL67" s="444"/>
      <c r="AM67" s="442"/>
      <c r="AN67" s="443"/>
      <c r="AO67" s="443"/>
      <c r="AP67" s="444"/>
      <c r="AQ67" s="442"/>
      <c r="AR67" s="443"/>
      <c r="AS67" s="443"/>
      <c r="AT67" s="444"/>
      <c r="AU67" s="442"/>
      <c r="AV67" s="443"/>
      <c r="AW67" s="443"/>
      <c r="AX67" s="444"/>
      <c r="AY67" s="459" t="s">
        <v>703</v>
      </c>
      <c r="AZ67" s="460"/>
      <c r="BA67" s="460"/>
      <c r="BB67" s="461"/>
      <c r="BC67" s="442"/>
      <c r="BD67" s="443"/>
      <c r="BE67" s="443"/>
      <c r="BF67" s="444"/>
      <c r="BG67" s="459" t="s">
        <v>703</v>
      </c>
      <c r="BH67" s="460"/>
      <c r="BI67" s="460"/>
      <c r="BJ67" s="461"/>
      <c r="BK67" s="442"/>
      <c r="BL67" s="443"/>
      <c r="BM67" s="443"/>
      <c r="BN67" s="444"/>
      <c r="BO67" s="89" t="str">
        <f t="shared" si="9"/>
        <v>n.é.</v>
      </c>
      <c r="BP67" s="90"/>
    </row>
    <row r="68" spans="1:68" ht="20.100000000000001" customHeight="1">
      <c r="A68" s="307" t="s">
        <v>219</v>
      </c>
      <c r="B68" s="308"/>
      <c r="C68" s="123" t="s">
        <v>354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5"/>
      <c r="AC68" s="146" t="s">
        <v>355</v>
      </c>
      <c r="AD68" s="147"/>
      <c r="AE68" s="442"/>
      <c r="AF68" s="443"/>
      <c r="AG68" s="443"/>
      <c r="AH68" s="444"/>
      <c r="AI68" s="442"/>
      <c r="AJ68" s="443"/>
      <c r="AK68" s="443"/>
      <c r="AL68" s="444"/>
      <c r="AM68" s="442"/>
      <c r="AN68" s="443"/>
      <c r="AO68" s="443"/>
      <c r="AP68" s="444"/>
      <c r="AQ68" s="442"/>
      <c r="AR68" s="443"/>
      <c r="AS68" s="443"/>
      <c r="AT68" s="444"/>
      <c r="AU68" s="442"/>
      <c r="AV68" s="443"/>
      <c r="AW68" s="443"/>
      <c r="AX68" s="444"/>
      <c r="AY68" s="459" t="s">
        <v>703</v>
      </c>
      <c r="AZ68" s="460"/>
      <c r="BA68" s="460"/>
      <c r="BB68" s="461"/>
      <c r="BC68" s="442"/>
      <c r="BD68" s="443"/>
      <c r="BE68" s="443"/>
      <c r="BF68" s="444"/>
      <c r="BG68" s="459" t="s">
        <v>703</v>
      </c>
      <c r="BH68" s="460"/>
      <c r="BI68" s="460"/>
      <c r="BJ68" s="461"/>
      <c r="BK68" s="442"/>
      <c r="BL68" s="443"/>
      <c r="BM68" s="443"/>
      <c r="BN68" s="444"/>
      <c r="BO68" s="89" t="str">
        <f t="shared" si="9"/>
        <v>n.é.</v>
      </c>
      <c r="BP68" s="90"/>
    </row>
    <row r="69" spans="1:68" ht="20.100000000000001" customHeight="1">
      <c r="A69" s="307" t="s">
        <v>220</v>
      </c>
      <c r="B69" s="308"/>
      <c r="C69" s="143" t="s">
        <v>356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5"/>
      <c r="AC69" s="146" t="s">
        <v>357</v>
      </c>
      <c r="AD69" s="147"/>
      <c r="AE69" s="442"/>
      <c r="AF69" s="443"/>
      <c r="AG69" s="443"/>
      <c r="AH69" s="444"/>
      <c r="AI69" s="442"/>
      <c r="AJ69" s="443"/>
      <c r="AK69" s="443"/>
      <c r="AL69" s="444"/>
      <c r="AM69" s="442"/>
      <c r="AN69" s="443"/>
      <c r="AO69" s="443"/>
      <c r="AP69" s="444"/>
      <c r="AQ69" s="442"/>
      <c r="AR69" s="443"/>
      <c r="AS69" s="443"/>
      <c r="AT69" s="444"/>
      <c r="AU69" s="442"/>
      <c r="AV69" s="443"/>
      <c r="AW69" s="443"/>
      <c r="AX69" s="444"/>
      <c r="AY69" s="459" t="s">
        <v>703</v>
      </c>
      <c r="AZ69" s="460"/>
      <c r="BA69" s="460"/>
      <c r="BB69" s="461"/>
      <c r="BC69" s="442"/>
      <c r="BD69" s="443"/>
      <c r="BE69" s="443"/>
      <c r="BF69" s="444"/>
      <c r="BG69" s="459" t="s">
        <v>703</v>
      </c>
      <c r="BH69" s="460"/>
      <c r="BI69" s="460"/>
      <c r="BJ69" s="461"/>
      <c r="BK69" s="442"/>
      <c r="BL69" s="443"/>
      <c r="BM69" s="443"/>
      <c r="BN69" s="444"/>
      <c r="BO69" s="89" t="str">
        <f t="shared" si="9"/>
        <v>n.é.</v>
      </c>
      <c r="BP69" s="90"/>
    </row>
    <row r="70" spans="1:68" s="3" customFormat="1" ht="20.100000000000001" customHeight="1">
      <c r="A70" s="415" t="s">
        <v>221</v>
      </c>
      <c r="B70" s="416"/>
      <c r="C70" s="126" t="s">
        <v>458</v>
      </c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8"/>
      <c r="AC70" s="141" t="s">
        <v>358</v>
      </c>
      <c r="AD70" s="142"/>
      <c r="AE70" s="445">
        <v>0</v>
      </c>
      <c r="AF70" s="446"/>
      <c r="AG70" s="446"/>
      <c r="AH70" s="447"/>
      <c r="AI70" s="439" t="s">
        <v>703</v>
      </c>
      <c r="AJ70" s="440"/>
      <c r="AK70" s="440"/>
      <c r="AL70" s="441"/>
      <c r="AM70" s="439" t="s">
        <v>703</v>
      </c>
      <c r="AN70" s="440"/>
      <c r="AO70" s="440"/>
      <c r="AP70" s="441"/>
      <c r="AQ70" s="445">
        <f t="shared" ref="AQ70" si="46">SUM(AQ67:AT69)</f>
        <v>0</v>
      </c>
      <c r="AR70" s="446"/>
      <c r="AS70" s="446"/>
      <c r="AT70" s="447"/>
      <c r="AU70" s="445">
        <f t="shared" ref="AU70" si="47">SUM(AU67:AX69)</f>
        <v>0</v>
      </c>
      <c r="AV70" s="446"/>
      <c r="AW70" s="446"/>
      <c r="AX70" s="447"/>
      <c r="AY70" s="453" t="s">
        <v>703</v>
      </c>
      <c r="AZ70" s="454"/>
      <c r="BA70" s="454"/>
      <c r="BB70" s="455"/>
      <c r="BC70" s="445">
        <f t="shared" ref="BC70" si="48">SUM(BC67:BF69)</f>
        <v>0</v>
      </c>
      <c r="BD70" s="446"/>
      <c r="BE70" s="446"/>
      <c r="BF70" s="447"/>
      <c r="BG70" s="453" t="s">
        <v>703</v>
      </c>
      <c r="BH70" s="454"/>
      <c r="BI70" s="454"/>
      <c r="BJ70" s="455"/>
      <c r="BK70" s="445">
        <f t="shared" ref="BK70" si="49">SUM(BK67:BN69)</f>
        <v>0</v>
      </c>
      <c r="BL70" s="446"/>
      <c r="BM70" s="446"/>
      <c r="BN70" s="447"/>
      <c r="BO70" s="121" t="str">
        <f>IF(AQ70&gt;0,BK70/AQ70,"n.é.")</f>
        <v>n.é.</v>
      </c>
      <c r="BP70" s="122"/>
    </row>
    <row r="71" spans="1:68" ht="20.100000000000001" customHeight="1">
      <c r="A71" s="307" t="s">
        <v>222</v>
      </c>
      <c r="B71" s="308"/>
      <c r="C71" s="123" t="s">
        <v>359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5"/>
      <c r="AC71" s="146" t="s">
        <v>360</v>
      </c>
      <c r="AD71" s="147"/>
      <c r="AE71" s="442"/>
      <c r="AF71" s="443"/>
      <c r="AG71" s="443"/>
      <c r="AH71" s="444"/>
      <c r="AI71" s="442"/>
      <c r="AJ71" s="443"/>
      <c r="AK71" s="443"/>
      <c r="AL71" s="444"/>
      <c r="AM71" s="442"/>
      <c r="AN71" s="443"/>
      <c r="AO71" s="443"/>
      <c r="AP71" s="444"/>
      <c r="AQ71" s="442"/>
      <c r="AR71" s="443"/>
      <c r="AS71" s="443"/>
      <c r="AT71" s="444"/>
      <c r="AU71" s="442"/>
      <c r="AV71" s="443"/>
      <c r="AW71" s="443"/>
      <c r="AX71" s="444"/>
      <c r="AY71" s="459" t="s">
        <v>703</v>
      </c>
      <c r="AZ71" s="460"/>
      <c r="BA71" s="460"/>
      <c r="BB71" s="461"/>
      <c r="BC71" s="442"/>
      <c r="BD71" s="443"/>
      <c r="BE71" s="443"/>
      <c r="BF71" s="444"/>
      <c r="BG71" s="459" t="s">
        <v>703</v>
      </c>
      <c r="BH71" s="460"/>
      <c r="BI71" s="460"/>
      <c r="BJ71" s="461"/>
      <c r="BK71" s="442"/>
      <c r="BL71" s="443"/>
      <c r="BM71" s="443"/>
      <c r="BN71" s="444"/>
      <c r="BO71" s="89" t="str">
        <f t="shared" si="9"/>
        <v>n.é.</v>
      </c>
      <c r="BP71" s="90"/>
    </row>
    <row r="72" spans="1:68" ht="20.100000000000001" customHeight="1">
      <c r="A72" s="307" t="s">
        <v>223</v>
      </c>
      <c r="B72" s="308"/>
      <c r="C72" s="143" t="s">
        <v>361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5"/>
      <c r="AC72" s="146" t="s">
        <v>362</v>
      </c>
      <c r="AD72" s="147"/>
      <c r="AE72" s="442"/>
      <c r="AF72" s="443"/>
      <c r="AG72" s="443"/>
      <c r="AH72" s="444"/>
      <c r="AI72" s="442"/>
      <c r="AJ72" s="443"/>
      <c r="AK72" s="443"/>
      <c r="AL72" s="444"/>
      <c r="AM72" s="442"/>
      <c r="AN72" s="443"/>
      <c r="AO72" s="443"/>
      <c r="AP72" s="444"/>
      <c r="AQ72" s="442"/>
      <c r="AR72" s="443"/>
      <c r="AS72" s="443"/>
      <c r="AT72" s="444"/>
      <c r="AU72" s="442"/>
      <c r="AV72" s="443"/>
      <c r="AW72" s="443"/>
      <c r="AX72" s="444"/>
      <c r="AY72" s="459" t="s">
        <v>703</v>
      </c>
      <c r="AZ72" s="460"/>
      <c r="BA72" s="460"/>
      <c r="BB72" s="461"/>
      <c r="BC72" s="442"/>
      <c r="BD72" s="443"/>
      <c r="BE72" s="443"/>
      <c r="BF72" s="444"/>
      <c r="BG72" s="459" t="s">
        <v>703</v>
      </c>
      <c r="BH72" s="460"/>
      <c r="BI72" s="460"/>
      <c r="BJ72" s="461"/>
      <c r="BK72" s="442"/>
      <c r="BL72" s="443"/>
      <c r="BM72" s="443"/>
      <c r="BN72" s="444"/>
      <c r="BO72" s="89" t="str">
        <f t="shared" si="9"/>
        <v>n.é.</v>
      </c>
      <c r="BP72" s="90"/>
    </row>
    <row r="73" spans="1:68" ht="20.100000000000001" customHeight="1">
      <c r="A73" s="307" t="s">
        <v>224</v>
      </c>
      <c r="B73" s="308"/>
      <c r="C73" s="123" t="s">
        <v>363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5"/>
      <c r="AC73" s="146" t="s">
        <v>364</v>
      </c>
      <c r="AD73" s="147"/>
      <c r="AE73" s="442"/>
      <c r="AF73" s="443"/>
      <c r="AG73" s="443"/>
      <c r="AH73" s="444"/>
      <c r="AI73" s="442"/>
      <c r="AJ73" s="443"/>
      <c r="AK73" s="443"/>
      <c r="AL73" s="444"/>
      <c r="AM73" s="442"/>
      <c r="AN73" s="443"/>
      <c r="AO73" s="443"/>
      <c r="AP73" s="444"/>
      <c r="AQ73" s="442"/>
      <c r="AR73" s="443"/>
      <c r="AS73" s="443"/>
      <c r="AT73" s="444"/>
      <c r="AU73" s="442"/>
      <c r="AV73" s="443"/>
      <c r="AW73" s="443"/>
      <c r="AX73" s="444"/>
      <c r="AY73" s="459" t="s">
        <v>703</v>
      </c>
      <c r="AZ73" s="460"/>
      <c r="BA73" s="460"/>
      <c r="BB73" s="461"/>
      <c r="BC73" s="442"/>
      <c r="BD73" s="443"/>
      <c r="BE73" s="443"/>
      <c r="BF73" s="444"/>
      <c r="BG73" s="459" t="s">
        <v>703</v>
      </c>
      <c r="BH73" s="460"/>
      <c r="BI73" s="460"/>
      <c r="BJ73" s="461"/>
      <c r="BK73" s="442"/>
      <c r="BL73" s="443"/>
      <c r="BM73" s="443"/>
      <c r="BN73" s="444"/>
      <c r="BO73" s="89" t="str">
        <f t="shared" si="9"/>
        <v>n.é.</v>
      </c>
      <c r="BP73" s="90"/>
    </row>
    <row r="74" spans="1:68" ht="20.100000000000001" customHeight="1">
      <c r="A74" s="307" t="s">
        <v>225</v>
      </c>
      <c r="B74" s="308"/>
      <c r="C74" s="143" t="s">
        <v>365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5"/>
      <c r="AC74" s="146" t="s">
        <v>366</v>
      </c>
      <c r="AD74" s="147"/>
      <c r="AE74" s="442"/>
      <c r="AF74" s="443"/>
      <c r="AG74" s="443"/>
      <c r="AH74" s="444"/>
      <c r="AI74" s="442"/>
      <c r="AJ74" s="443"/>
      <c r="AK74" s="443"/>
      <c r="AL74" s="444"/>
      <c r="AM74" s="442"/>
      <c r="AN74" s="443"/>
      <c r="AO74" s="443"/>
      <c r="AP74" s="444"/>
      <c r="AQ74" s="442"/>
      <c r="AR74" s="443"/>
      <c r="AS74" s="443"/>
      <c r="AT74" s="444"/>
      <c r="AU74" s="442"/>
      <c r="AV74" s="443"/>
      <c r="AW74" s="443"/>
      <c r="AX74" s="444"/>
      <c r="AY74" s="459" t="s">
        <v>703</v>
      </c>
      <c r="AZ74" s="460"/>
      <c r="BA74" s="460"/>
      <c r="BB74" s="461"/>
      <c r="BC74" s="442"/>
      <c r="BD74" s="443"/>
      <c r="BE74" s="443"/>
      <c r="BF74" s="444"/>
      <c r="BG74" s="459" t="s">
        <v>703</v>
      </c>
      <c r="BH74" s="460"/>
      <c r="BI74" s="460"/>
      <c r="BJ74" s="461"/>
      <c r="BK74" s="442"/>
      <c r="BL74" s="443"/>
      <c r="BM74" s="443"/>
      <c r="BN74" s="444"/>
      <c r="BO74" s="89" t="str">
        <f t="shared" si="9"/>
        <v>n.é.</v>
      </c>
      <c r="BP74" s="90"/>
    </row>
    <row r="75" spans="1:68" s="3" customFormat="1" ht="20.100000000000001" customHeight="1">
      <c r="A75" s="415" t="s">
        <v>226</v>
      </c>
      <c r="B75" s="416"/>
      <c r="C75" s="148" t="s">
        <v>459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50"/>
      <c r="AC75" s="141" t="s">
        <v>367</v>
      </c>
      <c r="AD75" s="142"/>
      <c r="AE75" s="445">
        <v>0</v>
      </c>
      <c r="AF75" s="446"/>
      <c r="AG75" s="446"/>
      <c r="AH75" s="447"/>
      <c r="AI75" s="439" t="s">
        <v>703</v>
      </c>
      <c r="AJ75" s="440"/>
      <c r="AK75" s="440"/>
      <c r="AL75" s="441"/>
      <c r="AM75" s="439" t="s">
        <v>703</v>
      </c>
      <c r="AN75" s="440"/>
      <c r="AO75" s="440"/>
      <c r="AP75" s="441"/>
      <c r="AQ75" s="445">
        <f t="shared" ref="AQ75" si="50">SUM(AQ71:AT74)</f>
        <v>0</v>
      </c>
      <c r="AR75" s="446"/>
      <c r="AS75" s="446"/>
      <c r="AT75" s="447"/>
      <c r="AU75" s="445">
        <f t="shared" ref="AU75" si="51">SUM(AU71:AX74)</f>
        <v>0</v>
      </c>
      <c r="AV75" s="446"/>
      <c r="AW75" s="446"/>
      <c r="AX75" s="447"/>
      <c r="AY75" s="453" t="s">
        <v>703</v>
      </c>
      <c r="AZ75" s="454"/>
      <c r="BA75" s="454"/>
      <c r="BB75" s="455"/>
      <c r="BC75" s="445">
        <f t="shared" ref="BC75" si="52">SUM(BC71:BF74)</f>
        <v>0</v>
      </c>
      <c r="BD75" s="446"/>
      <c r="BE75" s="446"/>
      <c r="BF75" s="447"/>
      <c r="BG75" s="453" t="s">
        <v>703</v>
      </c>
      <c r="BH75" s="454"/>
      <c r="BI75" s="454"/>
      <c r="BJ75" s="455"/>
      <c r="BK75" s="445">
        <f t="shared" ref="BK75" si="53">SUM(BK71:BN74)</f>
        <v>0</v>
      </c>
      <c r="BL75" s="446"/>
      <c r="BM75" s="446"/>
      <c r="BN75" s="447"/>
      <c r="BO75" s="121" t="str">
        <f>IF(AQ75&gt;0,BK75/AQ75,"n.é.")</f>
        <v>n.é.</v>
      </c>
      <c r="BP75" s="122"/>
    </row>
    <row r="76" spans="1:68" ht="20.100000000000001" customHeight="1">
      <c r="A76" s="307" t="s">
        <v>227</v>
      </c>
      <c r="B76" s="308"/>
      <c r="C76" s="93" t="s">
        <v>368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5"/>
      <c r="AC76" s="146" t="s">
        <v>369</v>
      </c>
      <c r="AD76" s="147"/>
      <c r="AE76" s="442"/>
      <c r="AF76" s="443"/>
      <c r="AG76" s="443"/>
      <c r="AH76" s="444"/>
      <c r="AI76" s="442"/>
      <c r="AJ76" s="443"/>
      <c r="AK76" s="443"/>
      <c r="AL76" s="444"/>
      <c r="AM76" s="442"/>
      <c r="AN76" s="443"/>
      <c r="AO76" s="443"/>
      <c r="AP76" s="444"/>
      <c r="AQ76" s="442"/>
      <c r="AR76" s="443"/>
      <c r="AS76" s="443"/>
      <c r="AT76" s="444"/>
      <c r="AU76" s="442"/>
      <c r="AV76" s="443"/>
      <c r="AW76" s="443"/>
      <c r="AX76" s="444"/>
      <c r="AY76" s="459" t="s">
        <v>703</v>
      </c>
      <c r="AZ76" s="460"/>
      <c r="BA76" s="460"/>
      <c r="BB76" s="461"/>
      <c r="BC76" s="442"/>
      <c r="BD76" s="443"/>
      <c r="BE76" s="443"/>
      <c r="BF76" s="444"/>
      <c r="BG76" s="459" t="s">
        <v>703</v>
      </c>
      <c r="BH76" s="460"/>
      <c r="BI76" s="460"/>
      <c r="BJ76" s="461"/>
      <c r="BK76" s="442"/>
      <c r="BL76" s="443"/>
      <c r="BM76" s="443"/>
      <c r="BN76" s="444"/>
      <c r="BO76" s="89" t="str">
        <f t="shared" si="9"/>
        <v>n.é.</v>
      </c>
      <c r="BP76" s="90"/>
    </row>
    <row r="77" spans="1:68" ht="20.100000000000001" customHeight="1">
      <c r="A77" s="307" t="s">
        <v>228</v>
      </c>
      <c r="B77" s="308"/>
      <c r="C77" s="93" t="s">
        <v>370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5"/>
      <c r="AC77" s="146" t="s">
        <v>371</v>
      </c>
      <c r="AD77" s="147"/>
      <c r="AE77" s="442"/>
      <c r="AF77" s="443"/>
      <c r="AG77" s="443"/>
      <c r="AH77" s="444"/>
      <c r="AI77" s="442"/>
      <c r="AJ77" s="443"/>
      <c r="AK77" s="443"/>
      <c r="AL77" s="444"/>
      <c r="AM77" s="442"/>
      <c r="AN77" s="443"/>
      <c r="AO77" s="443"/>
      <c r="AP77" s="444"/>
      <c r="AQ77" s="442"/>
      <c r="AR77" s="443"/>
      <c r="AS77" s="443"/>
      <c r="AT77" s="444"/>
      <c r="AU77" s="442"/>
      <c r="AV77" s="443"/>
      <c r="AW77" s="443"/>
      <c r="AX77" s="444"/>
      <c r="AY77" s="459" t="s">
        <v>703</v>
      </c>
      <c r="AZ77" s="460"/>
      <c r="BA77" s="460"/>
      <c r="BB77" s="461"/>
      <c r="BC77" s="442"/>
      <c r="BD77" s="443"/>
      <c r="BE77" s="443"/>
      <c r="BF77" s="444"/>
      <c r="BG77" s="459" t="s">
        <v>703</v>
      </c>
      <c r="BH77" s="460"/>
      <c r="BI77" s="460"/>
      <c r="BJ77" s="461"/>
      <c r="BK77" s="442"/>
      <c r="BL77" s="443"/>
      <c r="BM77" s="443"/>
      <c r="BN77" s="444"/>
      <c r="BO77" s="89" t="str">
        <f t="shared" si="9"/>
        <v>n.é.</v>
      </c>
      <c r="BP77" s="90"/>
    </row>
    <row r="78" spans="1:68" s="3" customFormat="1" ht="20.100000000000001" customHeight="1">
      <c r="A78" s="415" t="s">
        <v>229</v>
      </c>
      <c r="B78" s="416"/>
      <c r="C78" s="113" t="s">
        <v>460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5"/>
      <c r="AC78" s="141" t="s">
        <v>372</v>
      </c>
      <c r="AD78" s="142"/>
      <c r="AE78" s="445">
        <v>0</v>
      </c>
      <c r="AF78" s="446"/>
      <c r="AG78" s="446"/>
      <c r="AH78" s="447"/>
      <c r="AI78" s="439" t="s">
        <v>703</v>
      </c>
      <c r="AJ78" s="440"/>
      <c r="AK78" s="440"/>
      <c r="AL78" s="441"/>
      <c r="AM78" s="439" t="s">
        <v>703</v>
      </c>
      <c r="AN78" s="440"/>
      <c r="AO78" s="440"/>
      <c r="AP78" s="441"/>
      <c r="AQ78" s="445">
        <f t="shared" ref="AQ78" si="54">SUM(AQ76:AT77)</f>
        <v>0</v>
      </c>
      <c r="AR78" s="446"/>
      <c r="AS78" s="446"/>
      <c r="AT78" s="447"/>
      <c r="AU78" s="445">
        <f t="shared" ref="AU78" si="55">SUM(AU76:AX77)</f>
        <v>0</v>
      </c>
      <c r="AV78" s="446"/>
      <c r="AW78" s="446"/>
      <c r="AX78" s="447"/>
      <c r="AY78" s="453" t="s">
        <v>703</v>
      </c>
      <c r="AZ78" s="454"/>
      <c r="BA78" s="454"/>
      <c r="BB78" s="455"/>
      <c r="BC78" s="445">
        <f t="shared" ref="BC78" si="56">SUM(BC76:BF77)</f>
        <v>0</v>
      </c>
      <c r="BD78" s="446"/>
      <c r="BE78" s="446"/>
      <c r="BF78" s="447"/>
      <c r="BG78" s="453" t="s">
        <v>703</v>
      </c>
      <c r="BH78" s="454"/>
      <c r="BI78" s="454"/>
      <c r="BJ78" s="455"/>
      <c r="BK78" s="445">
        <f t="shared" ref="BK78" si="57">SUM(BK76:BN77)</f>
        <v>0</v>
      </c>
      <c r="BL78" s="446"/>
      <c r="BM78" s="446"/>
      <c r="BN78" s="447"/>
      <c r="BO78" s="121" t="str">
        <f>IF(AQ78&gt;0,BK78/AQ78,"n.é.")</f>
        <v>n.é.</v>
      </c>
      <c r="BP78" s="122"/>
    </row>
    <row r="79" spans="1:68" ht="20.100000000000001" customHeight="1">
      <c r="A79" s="307" t="s">
        <v>230</v>
      </c>
      <c r="B79" s="308"/>
      <c r="C79" s="143" t="s">
        <v>373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5"/>
      <c r="AC79" s="146" t="s">
        <v>374</v>
      </c>
      <c r="AD79" s="147"/>
      <c r="AE79" s="442"/>
      <c r="AF79" s="443"/>
      <c r="AG79" s="443"/>
      <c r="AH79" s="444"/>
      <c r="AI79" s="442"/>
      <c r="AJ79" s="443"/>
      <c r="AK79" s="443"/>
      <c r="AL79" s="444"/>
      <c r="AM79" s="442"/>
      <c r="AN79" s="443"/>
      <c r="AO79" s="443"/>
      <c r="AP79" s="444"/>
      <c r="AQ79" s="442"/>
      <c r="AR79" s="443"/>
      <c r="AS79" s="443"/>
      <c r="AT79" s="444"/>
      <c r="AU79" s="442"/>
      <c r="AV79" s="443"/>
      <c r="AW79" s="443"/>
      <c r="AX79" s="444"/>
      <c r="AY79" s="459" t="s">
        <v>703</v>
      </c>
      <c r="AZ79" s="460"/>
      <c r="BA79" s="460"/>
      <c r="BB79" s="461"/>
      <c r="BC79" s="442"/>
      <c r="BD79" s="443"/>
      <c r="BE79" s="443"/>
      <c r="BF79" s="444"/>
      <c r="BG79" s="459" t="s">
        <v>703</v>
      </c>
      <c r="BH79" s="460"/>
      <c r="BI79" s="460"/>
      <c r="BJ79" s="461"/>
      <c r="BK79" s="442"/>
      <c r="BL79" s="443"/>
      <c r="BM79" s="443"/>
      <c r="BN79" s="444"/>
      <c r="BO79" s="89" t="str">
        <f t="shared" si="9"/>
        <v>n.é.</v>
      </c>
      <c r="BP79" s="90"/>
    </row>
    <row r="80" spans="1:68" ht="20.100000000000001" customHeight="1">
      <c r="A80" s="307" t="s">
        <v>231</v>
      </c>
      <c r="B80" s="308"/>
      <c r="C80" s="143" t="s">
        <v>375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5"/>
      <c r="AC80" s="146" t="s">
        <v>376</v>
      </c>
      <c r="AD80" s="147"/>
      <c r="AE80" s="442"/>
      <c r="AF80" s="443"/>
      <c r="AG80" s="443"/>
      <c r="AH80" s="444"/>
      <c r="AI80" s="442"/>
      <c r="AJ80" s="443"/>
      <c r="AK80" s="443"/>
      <c r="AL80" s="444"/>
      <c r="AM80" s="442"/>
      <c r="AN80" s="443"/>
      <c r="AO80" s="443"/>
      <c r="AP80" s="444"/>
      <c r="AQ80" s="442"/>
      <c r="AR80" s="443"/>
      <c r="AS80" s="443"/>
      <c r="AT80" s="444"/>
      <c r="AU80" s="442"/>
      <c r="AV80" s="443"/>
      <c r="AW80" s="443"/>
      <c r="AX80" s="444"/>
      <c r="AY80" s="459" t="s">
        <v>703</v>
      </c>
      <c r="AZ80" s="460"/>
      <c r="BA80" s="460"/>
      <c r="BB80" s="461"/>
      <c r="BC80" s="442"/>
      <c r="BD80" s="443"/>
      <c r="BE80" s="443"/>
      <c r="BF80" s="444"/>
      <c r="BG80" s="459" t="s">
        <v>703</v>
      </c>
      <c r="BH80" s="460"/>
      <c r="BI80" s="460"/>
      <c r="BJ80" s="461"/>
      <c r="BK80" s="442"/>
      <c r="BL80" s="443"/>
      <c r="BM80" s="443"/>
      <c r="BN80" s="444"/>
      <c r="BO80" s="89" t="str">
        <f t="shared" si="9"/>
        <v>n.é.</v>
      </c>
      <c r="BP80" s="90"/>
    </row>
    <row r="81" spans="1:68" ht="20.100000000000001" customHeight="1">
      <c r="A81" s="307" t="s">
        <v>232</v>
      </c>
      <c r="B81" s="308"/>
      <c r="C81" s="143" t="s">
        <v>377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5"/>
      <c r="AC81" s="146" t="s">
        <v>378</v>
      </c>
      <c r="AD81" s="147"/>
      <c r="AE81" s="442">
        <v>65591</v>
      </c>
      <c r="AF81" s="443"/>
      <c r="AG81" s="443"/>
      <c r="AH81" s="444"/>
      <c r="AI81" s="439" t="s">
        <v>703</v>
      </c>
      <c r="AJ81" s="440"/>
      <c r="AK81" s="440"/>
      <c r="AL81" s="441"/>
      <c r="AM81" s="439" t="s">
        <v>703</v>
      </c>
      <c r="AN81" s="440"/>
      <c r="AO81" s="440"/>
      <c r="AP81" s="441"/>
      <c r="AQ81" s="442">
        <v>65591</v>
      </c>
      <c r="AR81" s="443"/>
      <c r="AS81" s="443"/>
      <c r="AT81" s="444"/>
      <c r="AU81" s="442">
        <v>35057</v>
      </c>
      <c r="AV81" s="443"/>
      <c r="AW81" s="443"/>
      <c r="AX81" s="444"/>
      <c r="AY81" s="459" t="s">
        <v>703</v>
      </c>
      <c r="AZ81" s="460"/>
      <c r="BA81" s="460"/>
      <c r="BB81" s="461"/>
      <c r="BC81" s="442">
        <v>0</v>
      </c>
      <c r="BD81" s="443"/>
      <c r="BE81" s="443"/>
      <c r="BF81" s="444"/>
      <c r="BG81" s="459" t="s">
        <v>703</v>
      </c>
      <c r="BH81" s="460"/>
      <c r="BI81" s="460"/>
      <c r="BJ81" s="461"/>
      <c r="BK81" s="442">
        <v>35057</v>
      </c>
      <c r="BL81" s="443"/>
      <c r="BM81" s="443"/>
      <c r="BN81" s="444"/>
      <c r="BO81" s="89">
        <f t="shared" si="9"/>
        <v>0.53447881569117717</v>
      </c>
      <c r="BP81" s="90"/>
    </row>
    <row r="82" spans="1:68" ht="20.100000000000001" customHeight="1">
      <c r="A82" s="307" t="s">
        <v>233</v>
      </c>
      <c r="B82" s="308"/>
      <c r="C82" s="143" t="s">
        <v>379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5"/>
      <c r="AC82" s="146" t="s">
        <v>380</v>
      </c>
      <c r="AD82" s="147"/>
      <c r="AE82" s="442"/>
      <c r="AF82" s="443"/>
      <c r="AG82" s="443"/>
      <c r="AH82" s="444"/>
      <c r="AI82" s="442"/>
      <c r="AJ82" s="443"/>
      <c r="AK82" s="443"/>
      <c r="AL82" s="444"/>
      <c r="AM82" s="442"/>
      <c r="AN82" s="443"/>
      <c r="AO82" s="443"/>
      <c r="AP82" s="444"/>
      <c r="AQ82" s="442"/>
      <c r="AR82" s="443"/>
      <c r="AS82" s="443"/>
      <c r="AT82" s="444"/>
      <c r="AU82" s="442"/>
      <c r="AV82" s="443"/>
      <c r="AW82" s="443"/>
      <c r="AX82" s="444"/>
      <c r="AY82" s="459" t="s">
        <v>703</v>
      </c>
      <c r="AZ82" s="460"/>
      <c r="BA82" s="460"/>
      <c r="BB82" s="461"/>
      <c r="BC82" s="442"/>
      <c r="BD82" s="443"/>
      <c r="BE82" s="443"/>
      <c r="BF82" s="444"/>
      <c r="BG82" s="459" t="s">
        <v>703</v>
      </c>
      <c r="BH82" s="460"/>
      <c r="BI82" s="460"/>
      <c r="BJ82" s="461"/>
      <c r="BK82" s="442"/>
      <c r="BL82" s="443"/>
      <c r="BM82" s="443"/>
      <c r="BN82" s="444"/>
      <c r="BO82" s="89" t="str">
        <f t="shared" si="9"/>
        <v>n.é.</v>
      </c>
      <c r="BP82" s="90"/>
    </row>
    <row r="83" spans="1:68" ht="20.100000000000001" customHeight="1">
      <c r="A83" s="307" t="s">
        <v>234</v>
      </c>
      <c r="B83" s="308"/>
      <c r="C83" s="123" t="s">
        <v>381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5"/>
      <c r="AC83" s="146" t="s">
        <v>382</v>
      </c>
      <c r="AD83" s="147"/>
      <c r="AE83" s="442"/>
      <c r="AF83" s="443"/>
      <c r="AG83" s="443"/>
      <c r="AH83" s="444"/>
      <c r="AI83" s="442"/>
      <c r="AJ83" s="443"/>
      <c r="AK83" s="443"/>
      <c r="AL83" s="444"/>
      <c r="AM83" s="442"/>
      <c r="AN83" s="443"/>
      <c r="AO83" s="443"/>
      <c r="AP83" s="444"/>
      <c r="AQ83" s="442"/>
      <c r="AR83" s="443"/>
      <c r="AS83" s="443"/>
      <c r="AT83" s="444"/>
      <c r="AU83" s="442"/>
      <c r="AV83" s="443"/>
      <c r="AW83" s="443"/>
      <c r="AX83" s="444"/>
      <c r="AY83" s="459" t="s">
        <v>703</v>
      </c>
      <c r="AZ83" s="460"/>
      <c r="BA83" s="460"/>
      <c r="BB83" s="461"/>
      <c r="BC83" s="442"/>
      <c r="BD83" s="443"/>
      <c r="BE83" s="443"/>
      <c r="BF83" s="444"/>
      <c r="BG83" s="459" t="s">
        <v>703</v>
      </c>
      <c r="BH83" s="460"/>
      <c r="BI83" s="460"/>
      <c r="BJ83" s="461"/>
      <c r="BK83" s="442"/>
      <c r="BL83" s="443"/>
      <c r="BM83" s="443"/>
      <c r="BN83" s="444"/>
      <c r="BO83" s="89" t="str">
        <f t="shared" si="9"/>
        <v>n.é.</v>
      </c>
      <c r="BP83" s="90"/>
    </row>
    <row r="84" spans="1:68" s="3" customFormat="1" ht="20.100000000000001" customHeight="1">
      <c r="A84" s="415" t="s">
        <v>235</v>
      </c>
      <c r="B84" s="416"/>
      <c r="C84" s="126" t="s">
        <v>461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8"/>
      <c r="AC84" s="141" t="s">
        <v>383</v>
      </c>
      <c r="AD84" s="142"/>
      <c r="AE84" s="445">
        <v>65591</v>
      </c>
      <c r="AF84" s="446"/>
      <c r="AG84" s="446"/>
      <c r="AH84" s="447"/>
      <c r="AI84" s="439" t="s">
        <v>703</v>
      </c>
      <c r="AJ84" s="440"/>
      <c r="AK84" s="440"/>
      <c r="AL84" s="441"/>
      <c r="AM84" s="439" t="s">
        <v>703</v>
      </c>
      <c r="AN84" s="440"/>
      <c r="AO84" s="440"/>
      <c r="AP84" s="441"/>
      <c r="AQ84" s="445">
        <f>AQ70+AQ75+AQ78+AQ79+AQ80+AQ81+AQ82+AQ83</f>
        <v>65591</v>
      </c>
      <c r="AR84" s="446"/>
      <c r="AS84" s="446"/>
      <c r="AT84" s="447"/>
      <c r="AU84" s="445">
        <f>AU70+AU75+AU78+AU79+AU80+AU81+AU82+AU83</f>
        <v>35057</v>
      </c>
      <c r="AV84" s="446"/>
      <c r="AW84" s="446"/>
      <c r="AX84" s="447"/>
      <c r="AY84" s="453" t="s">
        <v>703</v>
      </c>
      <c r="AZ84" s="454"/>
      <c r="BA84" s="454"/>
      <c r="BB84" s="455"/>
      <c r="BC84" s="445">
        <f>BC70+BC75+BC78+BC79+BC80+BC81+BC82+BC83</f>
        <v>0</v>
      </c>
      <c r="BD84" s="446"/>
      <c r="BE84" s="446"/>
      <c r="BF84" s="447"/>
      <c r="BG84" s="453" t="s">
        <v>703</v>
      </c>
      <c r="BH84" s="454"/>
      <c r="BI84" s="454"/>
      <c r="BJ84" s="455"/>
      <c r="BK84" s="445">
        <f>BK70+BK75+BK78+BK79+BK80+BK81+BK82+BK83</f>
        <v>35057</v>
      </c>
      <c r="BL84" s="446"/>
      <c r="BM84" s="446"/>
      <c r="BN84" s="447"/>
      <c r="BO84" s="121">
        <f t="shared" si="9"/>
        <v>0.53447881569117717</v>
      </c>
      <c r="BP84" s="122"/>
    </row>
    <row r="85" spans="1:68" ht="20.100000000000001" customHeight="1">
      <c r="A85" s="307" t="s">
        <v>236</v>
      </c>
      <c r="B85" s="308"/>
      <c r="C85" s="123" t="s">
        <v>384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5"/>
      <c r="AC85" s="146" t="s">
        <v>385</v>
      </c>
      <c r="AD85" s="147"/>
      <c r="AE85" s="442"/>
      <c r="AF85" s="443"/>
      <c r="AG85" s="443"/>
      <c r="AH85" s="444"/>
      <c r="AI85" s="442"/>
      <c r="AJ85" s="443"/>
      <c r="AK85" s="443"/>
      <c r="AL85" s="444"/>
      <c r="AM85" s="442"/>
      <c r="AN85" s="443"/>
      <c r="AO85" s="443"/>
      <c r="AP85" s="444"/>
      <c r="AQ85" s="442"/>
      <c r="AR85" s="443"/>
      <c r="AS85" s="443"/>
      <c r="AT85" s="444"/>
      <c r="AU85" s="442"/>
      <c r="AV85" s="443"/>
      <c r="AW85" s="443"/>
      <c r="AX85" s="444"/>
      <c r="AY85" s="459" t="s">
        <v>703</v>
      </c>
      <c r="AZ85" s="460"/>
      <c r="BA85" s="460"/>
      <c r="BB85" s="461"/>
      <c r="BC85" s="442"/>
      <c r="BD85" s="443"/>
      <c r="BE85" s="443"/>
      <c r="BF85" s="444"/>
      <c r="BG85" s="459" t="s">
        <v>703</v>
      </c>
      <c r="BH85" s="460"/>
      <c r="BI85" s="460"/>
      <c r="BJ85" s="461"/>
      <c r="BK85" s="442"/>
      <c r="BL85" s="443"/>
      <c r="BM85" s="443"/>
      <c r="BN85" s="444"/>
      <c r="BO85" s="89" t="str">
        <f t="shared" ref="BO85:BO148" si="58">IF(AQ85&lt;&gt;"",BK85/AQ85,"n.é.")</f>
        <v>n.é.</v>
      </c>
      <c r="BP85" s="90"/>
    </row>
    <row r="86" spans="1:68" ht="20.100000000000001" customHeight="1">
      <c r="A86" s="307" t="s">
        <v>237</v>
      </c>
      <c r="B86" s="308"/>
      <c r="C86" s="123" t="s">
        <v>386</v>
      </c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5"/>
      <c r="AC86" s="146" t="s">
        <v>387</v>
      </c>
      <c r="AD86" s="147"/>
      <c r="AE86" s="442"/>
      <c r="AF86" s="443"/>
      <c r="AG86" s="443"/>
      <c r="AH86" s="444"/>
      <c r="AI86" s="442"/>
      <c r="AJ86" s="443"/>
      <c r="AK86" s="443"/>
      <c r="AL86" s="444"/>
      <c r="AM86" s="442"/>
      <c r="AN86" s="443"/>
      <c r="AO86" s="443"/>
      <c r="AP86" s="444"/>
      <c r="AQ86" s="442"/>
      <c r="AR86" s="443"/>
      <c r="AS86" s="443"/>
      <c r="AT86" s="444"/>
      <c r="AU86" s="442"/>
      <c r="AV86" s="443"/>
      <c r="AW86" s="443"/>
      <c r="AX86" s="444"/>
      <c r="AY86" s="459" t="s">
        <v>703</v>
      </c>
      <c r="AZ86" s="460"/>
      <c r="BA86" s="460"/>
      <c r="BB86" s="461"/>
      <c r="BC86" s="442"/>
      <c r="BD86" s="443"/>
      <c r="BE86" s="443"/>
      <c r="BF86" s="444"/>
      <c r="BG86" s="459" t="s">
        <v>703</v>
      </c>
      <c r="BH86" s="460"/>
      <c r="BI86" s="460"/>
      <c r="BJ86" s="461"/>
      <c r="BK86" s="442"/>
      <c r="BL86" s="443"/>
      <c r="BM86" s="443"/>
      <c r="BN86" s="444"/>
      <c r="BO86" s="89" t="str">
        <f t="shared" si="58"/>
        <v>n.é.</v>
      </c>
      <c r="BP86" s="90"/>
    </row>
    <row r="87" spans="1:68" ht="20.100000000000001" customHeight="1">
      <c r="A87" s="307" t="s">
        <v>238</v>
      </c>
      <c r="B87" s="308"/>
      <c r="C87" s="143" t="s">
        <v>388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5"/>
      <c r="AC87" s="146" t="s">
        <v>389</v>
      </c>
      <c r="AD87" s="147"/>
      <c r="AE87" s="442"/>
      <c r="AF87" s="443"/>
      <c r="AG87" s="443"/>
      <c r="AH87" s="444"/>
      <c r="AI87" s="442"/>
      <c r="AJ87" s="443"/>
      <c r="AK87" s="443"/>
      <c r="AL87" s="444"/>
      <c r="AM87" s="442"/>
      <c r="AN87" s="443"/>
      <c r="AO87" s="443"/>
      <c r="AP87" s="444"/>
      <c r="AQ87" s="442"/>
      <c r="AR87" s="443"/>
      <c r="AS87" s="443"/>
      <c r="AT87" s="444"/>
      <c r="AU87" s="442"/>
      <c r="AV87" s="443"/>
      <c r="AW87" s="443"/>
      <c r="AX87" s="444"/>
      <c r="AY87" s="459" t="s">
        <v>703</v>
      </c>
      <c r="AZ87" s="460"/>
      <c r="BA87" s="460"/>
      <c r="BB87" s="461"/>
      <c r="BC87" s="442"/>
      <c r="BD87" s="443"/>
      <c r="BE87" s="443"/>
      <c r="BF87" s="444"/>
      <c r="BG87" s="459" t="s">
        <v>703</v>
      </c>
      <c r="BH87" s="460"/>
      <c r="BI87" s="460"/>
      <c r="BJ87" s="461"/>
      <c r="BK87" s="442"/>
      <c r="BL87" s="443"/>
      <c r="BM87" s="443"/>
      <c r="BN87" s="444"/>
      <c r="BO87" s="89" t="str">
        <f t="shared" si="58"/>
        <v>n.é.</v>
      </c>
      <c r="BP87" s="90"/>
    </row>
    <row r="88" spans="1:68" ht="20.100000000000001" customHeight="1">
      <c r="A88" s="307" t="s">
        <v>239</v>
      </c>
      <c r="B88" s="308"/>
      <c r="C88" s="143" t="s">
        <v>390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5"/>
      <c r="AC88" s="146" t="s">
        <v>391</v>
      </c>
      <c r="AD88" s="147"/>
      <c r="AE88" s="442"/>
      <c r="AF88" s="443"/>
      <c r="AG88" s="443"/>
      <c r="AH88" s="444"/>
      <c r="AI88" s="442"/>
      <c r="AJ88" s="443"/>
      <c r="AK88" s="443"/>
      <c r="AL88" s="444"/>
      <c r="AM88" s="442"/>
      <c r="AN88" s="443"/>
      <c r="AO88" s="443"/>
      <c r="AP88" s="444"/>
      <c r="AQ88" s="442"/>
      <c r="AR88" s="443"/>
      <c r="AS88" s="443"/>
      <c r="AT88" s="444"/>
      <c r="AU88" s="442"/>
      <c r="AV88" s="443"/>
      <c r="AW88" s="443"/>
      <c r="AX88" s="444"/>
      <c r="AY88" s="459" t="s">
        <v>703</v>
      </c>
      <c r="AZ88" s="460"/>
      <c r="BA88" s="460"/>
      <c r="BB88" s="461"/>
      <c r="BC88" s="442"/>
      <c r="BD88" s="443"/>
      <c r="BE88" s="443"/>
      <c r="BF88" s="444"/>
      <c r="BG88" s="459" t="s">
        <v>703</v>
      </c>
      <c r="BH88" s="460"/>
      <c r="BI88" s="460"/>
      <c r="BJ88" s="461"/>
      <c r="BK88" s="442"/>
      <c r="BL88" s="443"/>
      <c r="BM88" s="443"/>
      <c r="BN88" s="444"/>
      <c r="BO88" s="89" t="str">
        <f t="shared" si="58"/>
        <v>n.é.</v>
      </c>
      <c r="BP88" s="90"/>
    </row>
    <row r="89" spans="1:68" s="3" customFormat="1" ht="20.100000000000001" customHeight="1">
      <c r="A89" s="415" t="s">
        <v>240</v>
      </c>
      <c r="B89" s="416"/>
      <c r="C89" s="148" t="s">
        <v>462</v>
      </c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50"/>
      <c r="AC89" s="141" t="s">
        <v>392</v>
      </c>
      <c r="AD89" s="142"/>
      <c r="AE89" s="445">
        <v>0</v>
      </c>
      <c r="AF89" s="446"/>
      <c r="AG89" s="446"/>
      <c r="AH89" s="447"/>
      <c r="AI89" s="439" t="s">
        <v>703</v>
      </c>
      <c r="AJ89" s="440"/>
      <c r="AK89" s="440"/>
      <c r="AL89" s="441"/>
      <c r="AM89" s="439" t="s">
        <v>703</v>
      </c>
      <c r="AN89" s="440"/>
      <c r="AO89" s="440"/>
      <c r="AP89" s="441"/>
      <c r="AQ89" s="445">
        <f>SUM(AQ85:AT88)</f>
        <v>0</v>
      </c>
      <c r="AR89" s="446"/>
      <c r="AS89" s="446"/>
      <c r="AT89" s="447"/>
      <c r="AU89" s="445">
        <f t="shared" ref="AU89" si="59">SUM(AU85:AX88)</f>
        <v>0</v>
      </c>
      <c r="AV89" s="446"/>
      <c r="AW89" s="446"/>
      <c r="AX89" s="447"/>
      <c r="AY89" s="453" t="s">
        <v>703</v>
      </c>
      <c r="AZ89" s="454"/>
      <c r="BA89" s="454"/>
      <c r="BB89" s="455"/>
      <c r="BC89" s="445">
        <f t="shared" ref="BC89" si="60">SUM(BC85:BF88)</f>
        <v>0</v>
      </c>
      <c r="BD89" s="446"/>
      <c r="BE89" s="446"/>
      <c r="BF89" s="447"/>
      <c r="BG89" s="453" t="s">
        <v>703</v>
      </c>
      <c r="BH89" s="454"/>
      <c r="BI89" s="454"/>
      <c r="BJ89" s="455"/>
      <c r="BK89" s="445">
        <f t="shared" ref="BK89" si="61">SUM(BK85:BN88)</f>
        <v>0</v>
      </c>
      <c r="BL89" s="446"/>
      <c r="BM89" s="446"/>
      <c r="BN89" s="447"/>
      <c r="BO89" s="121" t="str">
        <f>IF(AQ89&gt;0,BK89/AQ89,"n.é.")</f>
        <v>n.é.</v>
      </c>
      <c r="BP89" s="122"/>
    </row>
    <row r="90" spans="1:68" ht="20.100000000000001" customHeight="1">
      <c r="A90" s="307" t="s">
        <v>241</v>
      </c>
      <c r="B90" s="308"/>
      <c r="C90" s="123" t="s">
        <v>393</v>
      </c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5"/>
      <c r="AC90" s="146" t="s">
        <v>394</v>
      </c>
      <c r="AD90" s="147"/>
      <c r="AE90" s="442"/>
      <c r="AF90" s="443"/>
      <c r="AG90" s="443"/>
      <c r="AH90" s="444"/>
      <c r="AI90" s="442"/>
      <c r="AJ90" s="443"/>
      <c r="AK90" s="443"/>
      <c r="AL90" s="444"/>
      <c r="AM90" s="442"/>
      <c r="AN90" s="443"/>
      <c r="AO90" s="443"/>
      <c r="AP90" s="444"/>
      <c r="AQ90" s="442"/>
      <c r="AR90" s="443"/>
      <c r="AS90" s="443"/>
      <c r="AT90" s="444"/>
      <c r="AU90" s="442"/>
      <c r="AV90" s="443"/>
      <c r="AW90" s="443"/>
      <c r="AX90" s="444"/>
      <c r="AY90" s="459" t="s">
        <v>703</v>
      </c>
      <c r="AZ90" s="460"/>
      <c r="BA90" s="460"/>
      <c r="BB90" s="461"/>
      <c r="BC90" s="442"/>
      <c r="BD90" s="443"/>
      <c r="BE90" s="443"/>
      <c r="BF90" s="444"/>
      <c r="BG90" s="459" t="s">
        <v>703</v>
      </c>
      <c r="BH90" s="460"/>
      <c r="BI90" s="460"/>
      <c r="BJ90" s="461"/>
      <c r="BK90" s="442"/>
      <c r="BL90" s="443"/>
      <c r="BM90" s="443"/>
      <c r="BN90" s="444"/>
      <c r="BO90" s="89" t="str">
        <f t="shared" si="58"/>
        <v>n.é.</v>
      </c>
      <c r="BP90" s="90"/>
    </row>
    <row r="91" spans="1:68" s="3" customFormat="1" ht="20.100000000000001" customHeight="1">
      <c r="A91" s="321" t="s">
        <v>242</v>
      </c>
      <c r="B91" s="322"/>
      <c r="C91" s="165" t="s">
        <v>463</v>
      </c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7"/>
      <c r="AC91" s="168" t="s">
        <v>395</v>
      </c>
      <c r="AD91" s="169"/>
      <c r="AE91" s="465">
        <v>65591</v>
      </c>
      <c r="AF91" s="466"/>
      <c r="AG91" s="466"/>
      <c r="AH91" s="467"/>
      <c r="AI91" s="462" t="s">
        <v>703</v>
      </c>
      <c r="AJ91" s="463"/>
      <c r="AK91" s="463"/>
      <c r="AL91" s="464"/>
      <c r="AM91" s="462" t="s">
        <v>703</v>
      </c>
      <c r="AN91" s="463"/>
      <c r="AO91" s="463"/>
      <c r="AP91" s="464"/>
      <c r="AQ91" s="468">
        <v>65591</v>
      </c>
      <c r="AR91" s="469"/>
      <c r="AS91" s="469"/>
      <c r="AT91" s="470"/>
      <c r="AU91" s="465">
        <f t="shared" ref="AU91" si="62">AU84+AU89+AU90</f>
        <v>35057</v>
      </c>
      <c r="AV91" s="466"/>
      <c r="AW91" s="466"/>
      <c r="AX91" s="467"/>
      <c r="AY91" s="462" t="s">
        <v>703</v>
      </c>
      <c r="AZ91" s="463"/>
      <c r="BA91" s="463"/>
      <c r="BB91" s="464"/>
      <c r="BC91" s="465">
        <f t="shared" ref="BC91" si="63">BC84+BC89+BC90</f>
        <v>0</v>
      </c>
      <c r="BD91" s="466"/>
      <c r="BE91" s="466"/>
      <c r="BF91" s="467"/>
      <c r="BG91" s="462" t="s">
        <v>703</v>
      </c>
      <c r="BH91" s="463"/>
      <c r="BI91" s="463"/>
      <c r="BJ91" s="464"/>
      <c r="BK91" s="465">
        <f t="shared" ref="BK91" si="64">BK84+BK89+BK90</f>
        <v>35057</v>
      </c>
      <c r="BL91" s="466"/>
      <c r="BM91" s="466"/>
      <c r="BN91" s="467"/>
      <c r="BO91" s="139">
        <f t="shared" si="58"/>
        <v>0.53447881569117717</v>
      </c>
      <c r="BP91" s="140"/>
    </row>
    <row r="92" spans="1:68" s="3" customFormat="1" ht="20.100000000000001" customHeight="1">
      <c r="A92" s="323" t="s">
        <v>568</v>
      </c>
      <c r="B92" s="324"/>
      <c r="C92" s="5" t="s">
        <v>469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7"/>
      <c r="AC92" s="8"/>
      <c r="AD92" s="9"/>
      <c r="AE92" s="474">
        <v>65591</v>
      </c>
      <c r="AF92" s="475"/>
      <c r="AG92" s="475"/>
      <c r="AH92" s="476"/>
      <c r="AI92" s="471" t="s">
        <v>703</v>
      </c>
      <c r="AJ92" s="472"/>
      <c r="AK92" s="472"/>
      <c r="AL92" s="473"/>
      <c r="AM92" s="471" t="s">
        <v>703</v>
      </c>
      <c r="AN92" s="472"/>
      <c r="AO92" s="472"/>
      <c r="AP92" s="473"/>
      <c r="AQ92" s="474">
        <f t="shared" ref="AQ92" si="65">AQ20+AQ26+AQ40+AQ51+AQ57+AQ61+AQ65+AQ91</f>
        <v>67646</v>
      </c>
      <c r="AR92" s="475"/>
      <c r="AS92" s="475"/>
      <c r="AT92" s="476"/>
      <c r="AU92" s="474">
        <f t="shared" ref="AU92" si="66">AU20+AU26+AU40+AU51+AU57+AU61+AU65+AU91</f>
        <v>35418</v>
      </c>
      <c r="AV92" s="475"/>
      <c r="AW92" s="475"/>
      <c r="AX92" s="476"/>
      <c r="AY92" s="471" t="s">
        <v>703</v>
      </c>
      <c r="AZ92" s="472"/>
      <c r="BA92" s="472"/>
      <c r="BB92" s="473"/>
      <c r="BC92" s="474">
        <f t="shared" ref="BC92" si="67">BC20+BC26+BC40+BC51+BC57+BC61+BC65+BC91</f>
        <v>0</v>
      </c>
      <c r="BD92" s="475"/>
      <c r="BE92" s="475"/>
      <c r="BF92" s="476"/>
      <c r="BG92" s="471" t="s">
        <v>703</v>
      </c>
      <c r="BH92" s="472"/>
      <c r="BI92" s="472"/>
      <c r="BJ92" s="473"/>
      <c r="BK92" s="474">
        <f t="shared" ref="BK92" si="68">BK20+BK26+BK40+BK51+BK57+BK61+BK65+BK91</f>
        <v>35418</v>
      </c>
      <c r="BL92" s="475"/>
      <c r="BM92" s="475"/>
      <c r="BN92" s="476"/>
      <c r="BO92" s="235">
        <f t="shared" si="58"/>
        <v>0.52357862992638149</v>
      </c>
      <c r="BP92" s="236"/>
    </row>
    <row r="93" spans="1:68" ht="20.100000000000001" customHeight="1">
      <c r="A93" s="307" t="s">
        <v>569</v>
      </c>
      <c r="B93" s="308"/>
      <c r="C93" s="153" t="s">
        <v>20</v>
      </c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5"/>
      <c r="AC93" s="163" t="s">
        <v>51</v>
      </c>
      <c r="AD93" s="164"/>
      <c r="AE93" s="442">
        <v>36645</v>
      </c>
      <c r="AF93" s="443"/>
      <c r="AG93" s="443"/>
      <c r="AH93" s="444"/>
      <c r="AI93" s="439" t="s">
        <v>703</v>
      </c>
      <c r="AJ93" s="440"/>
      <c r="AK93" s="440"/>
      <c r="AL93" s="441"/>
      <c r="AM93" s="439" t="s">
        <v>703</v>
      </c>
      <c r="AN93" s="440"/>
      <c r="AO93" s="440"/>
      <c r="AP93" s="441"/>
      <c r="AQ93" s="477">
        <v>36645</v>
      </c>
      <c r="AR93" s="478"/>
      <c r="AS93" s="478"/>
      <c r="AT93" s="479"/>
      <c r="AU93" s="477">
        <v>19927</v>
      </c>
      <c r="AV93" s="478"/>
      <c r="AW93" s="478"/>
      <c r="AX93" s="479"/>
      <c r="AY93" s="477">
        <v>16718</v>
      </c>
      <c r="AZ93" s="478"/>
      <c r="BA93" s="478"/>
      <c r="BB93" s="479"/>
      <c r="BC93" s="477">
        <v>0</v>
      </c>
      <c r="BD93" s="478"/>
      <c r="BE93" s="478"/>
      <c r="BF93" s="479"/>
      <c r="BG93" s="477">
        <v>0</v>
      </c>
      <c r="BH93" s="478"/>
      <c r="BI93" s="478"/>
      <c r="BJ93" s="479"/>
      <c r="BK93" s="477">
        <v>16718</v>
      </c>
      <c r="BL93" s="478"/>
      <c r="BM93" s="478"/>
      <c r="BN93" s="479"/>
      <c r="BO93" s="151">
        <f t="shared" si="58"/>
        <v>0.45621503615772957</v>
      </c>
      <c r="BP93" s="152"/>
    </row>
    <row r="94" spans="1:68" ht="20.100000000000001" customHeight="1">
      <c r="A94" s="307" t="s">
        <v>570</v>
      </c>
      <c r="B94" s="308"/>
      <c r="C94" s="153" t="s">
        <v>47</v>
      </c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5"/>
      <c r="AC94" s="156" t="s">
        <v>50</v>
      </c>
      <c r="AD94" s="157"/>
      <c r="AE94" s="477">
        <v>1143</v>
      </c>
      <c r="AF94" s="478"/>
      <c r="AG94" s="478"/>
      <c r="AH94" s="479"/>
      <c r="AI94" s="439" t="s">
        <v>703</v>
      </c>
      <c r="AJ94" s="440"/>
      <c r="AK94" s="440"/>
      <c r="AL94" s="441"/>
      <c r="AM94" s="439" t="s">
        <v>703</v>
      </c>
      <c r="AN94" s="440"/>
      <c r="AO94" s="440"/>
      <c r="AP94" s="441"/>
      <c r="AQ94" s="477">
        <v>1143</v>
      </c>
      <c r="AR94" s="478"/>
      <c r="AS94" s="478"/>
      <c r="AT94" s="479"/>
      <c r="AU94" s="477">
        <v>0</v>
      </c>
      <c r="AV94" s="478"/>
      <c r="AW94" s="478"/>
      <c r="AX94" s="479"/>
      <c r="AY94" s="477">
        <v>1143</v>
      </c>
      <c r="AZ94" s="478"/>
      <c r="BA94" s="478"/>
      <c r="BB94" s="479"/>
      <c r="BC94" s="477">
        <v>0</v>
      </c>
      <c r="BD94" s="478"/>
      <c r="BE94" s="478"/>
      <c r="BF94" s="479"/>
      <c r="BG94" s="477">
        <v>0</v>
      </c>
      <c r="BH94" s="478"/>
      <c r="BI94" s="478"/>
      <c r="BJ94" s="479"/>
      <c r="BK94" s="477">
        <v>1143</v>
      </c>
      <c r="BL94" s="478"/>
      <c r="BM94" s="478"/>
      <c r="BN94" s="479"/>
      <c r="BO94" s="151">
        <f t="shared" si="58"/>
        <v>1</v>
      </c>
      <c r="BP94" s="152"/>
    </row>
    <row r="95" spans="1:68" ht="20.100000000000001" customHeight="1">
      <c r="A95" s="307" t="s">
        <v>571</v>
      </c>
      <c r="B95" s="308"/>
      <c r="C95" s="153" t="s">
        <v>46</v>
      </c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5"/>
      <c r="AC95" s="156" t="s">
        <v>49</v>
      </c>
      <c r="AD95" s="157"/>
      <c r="AE95" s="477"/>
      <c r="AF95" s="478"/>
      <c r="AG95" s="478"/>
      <c r="AH95" s="479"/>
      <c r="AI95" s="477"/>
      <c r="AJ95" s="478"/>
      <c r="AK95" s="478"/>
      <c r="AL95" s="479"/>
      <c r="AM95" s="477"/>
      <c r="AN95" s="478"/>
      <c r="AO95" s="478"/>
      <c r="AP95" s="479"/>
      <c r="AQ95" s="477"/>
      <c r="AR95" s="478"/>
      <c r="AS95" s="478"/>
      <c r="AT95" s="479"/>
      <c r="AU95" s="477"/>
      <c r="AV95" s="478"/>
      <c r="AW95" s="478"/>
      <c r="AX95" s="479"/>
      <c r="AY95" s="477"/>
      <c r="AZ95" s="478"/>
      <c r="BA95" s="478"/>
      <c r="BB95" s="479"/>
      <c r="BC95" s="477"/>
      <c r="BD95" s="478"/>
      <c r="BE95" s="478"/>
      <c r="BF95" s="479"/>
      <c r="BG95" s="477"/>
      <c r="BH95" s="478"/>
      <c r="BI95" s="478"/>
      <c r="BJ95" s="479"/>
      <c r="BK95" s="477"/>
      <c r="BL95" s="478"/>
      <c r="BM95" s="478"/>
      <c r="BN95" s="479"/>
      <c r="BO95" s="151" t="str">
        <f t="shared" si="58"/>
        <v>n.é.</v>
      </c>
      <c r="BP95" s="152"/>
    </row>
    <row r="96" spans="1:68" ht="20.100000000000001" customHeight="1">
      <c r="A96" s="307" t="s">
        <v>572</v>
      </c>
      <c r="B96" s="308"/>
      <c r="C96" s="170" t="s">
        <v>19</v>
      </c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2"/>
      <c r="AC96" s="156" t="s">
        <v>48</v>
      </c>
      <c r="AD96" s="157"/>
      <c r="AE96" s="477"/>
      <c r="AF96" s="478"/>
      <c r="AG96" s="478"/>
      <c r="AH96" s="479"/>
      <c r="AI96" s="477"/>
      <c r="AJ96" s="478"/>
      <c r="AK96" s="478"/>
      <c r="AL96" s="479"/>
      <c r="AM96" s="477"/>
      <c r="AN96" s="478"/>
      <c r="AO96" s="478"/>
      <c r="AP96" s="479"/>
      <c r="AQ96" s="477"/>
      <c r="AR96" s="478"/>
      <c r="AS96" s="478"/>
      <c r="AT96" s="479"/>
      <c r="AU96" s="477"/>
      <c r="AV96" s="478"/>
      <c r="AW96" s="478"/>
      <c r="AX96" s="479"/>
      <c r="AY96" s="477"/>
      <c r="AZ96" s="478"/>
      <c r="BA96" s="478"/>
      <c r="BB96" s="479"/>
      <c r="BC96" s="477"/>
      <c r="BD96" s="478"/>
      <c r="BE96" s="478"/>
      <c r="BF96" s="479"/>
      <c r="BG96" s="477"/>
      <c r="BH96" s="478"/>
      <c r="BI96" s="478"/>
      <c r="BJ96" s="479"/>
      <c r="BK96" s="477"/>
      <c r="BL96" s="478"/>
      <c r="BM96" s="478"/>
      <c r="BN96" s="479"/>
      <c r="BO96" s="151" t="str">
        <f t="shared" si="58"/>
        <v>n.é.</v>
      </c>
      <c r="BP96" s="152"/>
    </row>
    <row r="97" spans="1:68" ht="20.100000000000001" customHeight="1">
      <c r="A97" s="307" t="s">
        <v>573</v>
      </c>
      <c r="B97" s="308"/>
      <c r="C97" s="170" t="s">
        <v>16</v>
      </c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2"/>
      <c r="AC97" s="156" t="s">
        <v>45</v>
      </c>
      <c r="AD97" s="157"/>
      <c r="AE97" s="477"/>
      <c r="AF97" s="478"/>
      <c r="AG97" s="478"/>
      <c r="AH97" s="479"/>
      <c r="AI97" s="477"/>
      <c r="AJ97" s="478"/>
      <c r="AK97" s="478"/>
      <c r="AL97" s="479"/>
      <c r="AM97" s="477"/>
      <c r="AN97" s="478"/>
      <c r="AO97" s="478"/>
      <c r="AP97" s="479"/>
      <c r="AQ97" s="477"/>
      <c r="AR97" s="478"/>
      <c r="AS97" s="478"/>
      <c r="AT97" s="479"/>
      <c r="AU97" s="477"/>
      <c r="AV97" s="478"/>
      <c r="AW97" s="478"/>
      <c r="AX97" s="479"/>
      <c r="AY97" s="477"/>
      <c r="AZ97" s="478"/>
      <c r="BA97" s="478"/>
      <c r="BB97" s="479"/>
      <c r="BC97" s="477"/>
      <c r="BD97" s="478"/>
      <c r="BE97" s="478"/>
      <c r="BF97" s="479"/>
      <c r="BG97" s="477"/>
      <c r="BH97" s="478"/>
      <c r="BI97" s="478"/>
      <c r="BJ97" s="479"/>
      <c r="BK97" s="477"/>
      <c r="BL97" s="478"/>
      <c r="BM97" s="478"/>
      <c r="BN97" s="479"/>
      <c r="BO97" s="151" t="str">
        <f t="shared" si="58"/>
        <v>n.é.</v>
      </c>
      <c r="BP97" s="152"/>
    </row>
    <row r="98" spans="1:68" ht="20.100000000000001" customHeight="1">
      <c r="A98" s="307" t="s">
        <v>574</v>
      </c>
      <c r="B98" s="308"/>
      <c r="C98" s="170" t="s">
        <v>17</v>
      </c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2"/>
      <c r="AC98" s="156" t="s">
        <v>44</v>
      </c>
      <c r="AD98" s="157"/>
      <c r="AE98" s="477"/>
      <c r="AF98" s="478"/>
      <c r="AG98" s="478"/>
      <c r="AH98" s="479"/>
      <c r="AI98" s="477"/>
      <c r="AJ98" s="478"/>
      <c r="AK98" s="478"/>
      <c r="AL98" s="479"/>
      <c r="AM98" s="477"/>
      <c r="AN98" s="478"/>
      <c r="AO98" s="478"/>
      <c r="AP98" s="479"/>
      <c r="AQ98" s="477"/>
      <c r="AR98" s="478"/>
      <c r="AS98" s="478"/>
      <c r="AT98" s="479"/>
      <c r="AU98" s="477"/>
      <c r="AV98" s="478"/>
      <c r="AW98" s="478"/>
      <c r="AX98" s="479"/>
      <c r="AY98" s="477"/>
      <c r="AZ98" s="478"/>
      <c r="BA98" s="478"/>
      <c r="BB98" s="479"/>
      <c r="BC98" s="477"/>
      <c r="BD98" s="478"/>
      <c r="BE98" s="478"/>
      <c r="BF98" s="479"/>
      <c r="BG98" s="477"/>
      <c r="BH98" s="478"/>
      <c r="BI98" s="478"/>
      <c r="BJ98" s="479"/>
      <c r="BK98" s="477"/>
      <c r="BL98" s="478"/>
      <c r="BM98" s="478"/>
      <c r="BN98" s="479"/>
      <c r="BO98" s="151" t="str">
        <f t="shared" si="58"/>
        <v>n.é.</v>
      </c>
      <c r="BP98" s="152"/>
    </row>
    <row r="99" spans="1:68" ht="20.100000000000001" customHeight="1">
      <c r="A99" s="307" t="s">
        <v>575</v>
      </c>
      <c r="B99" s="308"/>
      <c r="C99" s="170" t="s">
        <v>21</v>
      </c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2"/>
      <c r="AC99" s="156" t="s">
        <v>43</v>
      </c>
      <c r="AD99" s="157"/>
      <c r="AE99" s="477">
        <v>2080</v>
      </c>
      <c r="AF99" s="478"/>
      <c r="AG99" s="478"/>
      <c r="AH99" s="479"/>
      <c r="AI99" s="439" t="s">
        <v>703</v>
      </c>
      <c r="AJ99" s="440"/>
      <c r="AK99" s="440"/>
      <c r="AL99" s="441"/>
      <c r="AM99" s="439" t="s">
        <v>703</v>
      </c>
      <c r="AN99" s="440"/>
      <c r="AO99" s="440"/>
      <c r="AP99" s="441"/>
      <c r="AQ99" s="477">
        <v>2080</v>
      </c>
      <c r="AR99" s="478"/>
      <c r="AS99" s="478"/>
      <c r="AT99" s="479"/>
      <c r="AU99" s="477">
        <v>186</v>
      </c>
      <c r="AV99" s="478"/>
      <c r="AW99" s="478"/>
      <c r="AX99" s="479"/>
      <c r="AY99" s="477">
        <v>1894</v>
      </c>
      <c r="AZ99" s="478"/>
      <c r="BA99" s="478"/>
      <c r="BB99" s="479"/>
      <c r="BC99" s="477">
        <v>0</v>
      </c>
      <c r="BD99" s="478"/>
      <c r="BE99" s="478"/>
      <c r="BF99" s="479"/>
      <c r="BG99" s="477">
        <v>0</v>
      </c>
      <c r="BH99" s="478"/>
      <c r="BI99" s="478"/>
      <c r="BJ99" s="479"/>
      <c r="BK99" s="477">
        <v>1894</v>
      </c>
      <c r="BL99" s="478"/>
      <c r="BM99" s="478"/>
      <c r="BN99" s="479"/>
      <c r="BO99" s="151">
        <f t="shared" si="58"/>
        <v>0.91057692307692306</v>
      </c>
      <c r="BP99" s="152"/>
    </row>
    <row r="100" spans="1:68" ht="20.100000000000001" customHeight="1">
      <c r="A100" s="307" t="s">
        <v>576</v>
      </c>
      <c r="B100" s="308"/>
      <c r="C100" s="170" t="s">
        <v>41</v>
      </c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2"/>
      <c r="AC100" s="156" t="s">
        <v>42</v>
      </c>
      <c r="AD100" s="157"/>
      <c r="AE100" s="477"/>
      <c r="AF100" s="478"/>
      <c r="AG100" s="478"/>
      <c r="AH100" s="479"/>
      <c r="AI100" s="477"/>
      <c r="AJ100" s="478"/>
      <c r="AK100" s="478"/>
      <c r="AL100" s="479"/>
      <c r="AM100" s="477"/>
      <c r="AN100" s="478"/>
      <c r="AO100" s="478"/>
      <c r="AP100" s="479"/>
      <c r="AQ100" s="477"/>
      <c r="AR100" s="478"/>
      <c r="AS100" s="478"/>
      <c r="AT100" s="479"/>
      <c r="AU100" s="477"/>
      <c r="AV100" s="478"/>
      <c r="AW100" s="478"/>
      <c r="AX100" s="479"/>
      <c r="AY100" s="477"/>
      <c r="AZ100" s="478"/>
      <c r="BA100" s="478"/>
      <c r="BB100" s="479"/>
      <c r="BC100" s="477"/>
      <c r="BD100" s="478"/>
      <c r="BE100" s="478"/>
      <c r="BF100" s="479"/>
      <c r="BG100" s="477"/>
      <c r="BH100" s="478"/>
      <c r="BI100" s="478"/>
      <c r="BJ100" s="479"/>
      <c r="BK100" s="477"/>
      <c r="BL100" s="478"/>
      <c r="BM100" s="478"/>
      <c r="BN100" s="479"/>
      <c r="BO100" s="151" t="str">
        <f t="shared" si="58"/>
        <v>n.é.</v>
      </c>
      <c r="BP100" s="152"/>
    </row>
    <row r="101" spans="1:68" ht="20.100000000000001" customHeight="1">
      <c r="A101" s="307" t="s">
        <v>577</v>
      </c>
      <c r="B101" s="308"/>
      <c r="C101" s="173" t="s">
        <v>18</v>
      </c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5"/>
      <c r="AC101" s="156" t="s">
        <v>40</v>
      </c>
      <c r="AD101" s="157"/>
      <c r="AE101" s="477">
        <v>269</v>
      </c>
      <c r="AF101" s="478"/>
      <c r="AG101" s="478"/>
      <c r="AH101" s="479"/>
      <c r="AI101" s="439" t="s">
        <v>703</v>
      </c>
      <c r="AJ101" s="440"/>
      <c r="AK101" s="440"/>
      <c r="AL101" s="441"/>
      <c r="AM101" s="439" t="s">
        <v>703</v>
      </c>
      <c r="AN101" s="440"/>
      <c r="AO101" s="440"/>
      <c r="AP101" s="441"/>
      <c r="AQ101" s="477">
        <v>269</v>
      </c>
      <c r="AR101" s="478"/>
      <c r="AS101" s="478"/>
      <c r="AT101" s="479"/>
      <c r="AU101" s="477">
        <v>96</v>
      </c>
      <c r="AV101" s="478"/>
      <c r="AW101" s="478"/>
      <c r="AX101" s="479"/>
      <c r="AY101" s="477">
        <v>173</v>
      </c>
      <c r="AZ101" s="478"/>
      <c r="BA101" s="478"/>
      <c r="BB101" s="479"/>
      <c r="BC101" s="477">
        <v>0</v>
      </c>
      <c r="BD101" s="478"/>
      <c r="BE101" s="478"/>
      <c r="BF101" s="479"/>
      <c r="BG101" s="477">
        <v>0</v>
      </c>
      <c r="BH101" s="478"/>
      <c r="BI101" s="478"/>
      <c r="BJ101" s="479"/>
      <c r="BK101" s="477">
        <v>173</v>
      </c>
      <c r="BL101" s="478"/>
      <c r="BM101" s="478"/>
      <c r="BN101" s="479"/>
      <c r="BO101" s="151">
        <f t="shared" si="58"/>
        <v>0.64312267657992561</v>
      </c>
      <c r="BP101" s="152"/>
    </row>
    <row r="102" spans="1:68" ht="20.100000000000001" customHeight="1">
      <c r="A102" s="307" t="s">
        <v>578</v>
      </c>
      <c r="B102" s="308"/>
      <c r="C102" s="173" t="s">
        <v>37</v>
      </c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5"/>
      <c r="AC102" s="156" t="s">
        <v>39</v>
      </c>
      <c r="AD102" s="157"/>
      <c r="AE102" s="477">
        <v>95</v>
      </c>
      <c r="AF102" s="478"/>
      <c r="AG102" s="478"/>
      <c r="AH102" s="479"/>
      <c r="AI102" s="439" t="s">
        <v>703</v>
      </c>
      <c r="AJ102" s="440"/>
      <c r="AK102" s="440"/>
      <c r="AL102" s="441"/>
      <c r="AM102" s="439" t="s">
        <v>703</v>
      </c>
      <c r="AN102" s="440"/>
      <c r="AO102" s="440"/>
      <c r="AP102" s="441"/>
      <c r="AQ102" s="477">
        <v>95</v>
      </c>
      <c r="AR102" s="478"/>
      <c r="AS102" s="478"/>
      <c r="AT102" s="479"/>
      <c r="AU102" s="477">
        <v>75</v>
      </c>
      <c r="AV102" s="478"/>
      <c r="AW102" s="478"/>
      <c r="AX102" s="479"/>
      <c r="AY102" s="477">
        <v>20</v>
      </c>
      <c r="AZ102" s="478"/>
      <c r="BA102" s="478"/>
      <c r="BB102" s="479"/>
      <c r="BC102" s="477">
        <v>0</v>
      </c>
      <c r="BD102" s="478"/>
      <c r="BE102" s="478"/>
      <c r="BF102" s="479"/>
      <c r="BG102" s="477">
        <v>0</v>
      </c>
      <c r="BH102" s="478"/>
      <c r="BI102" s="478"/>
      <c r="BJ102" s="479"/>
      <c r="BK102" s="477">
        <v>20</v>
      </c>
      <c r="BL102" s="478"/>
      <c r="BM102" s="478"/>
      <c r="BN102" s="479"/>
      <c r="BO102" s="151">
        <f t="shared" si="58"/>
        <v>0.21052631578947367</v>
      </c>
      <c r="BP102" s="152"/>
    </row>
    <row r="103" spans="1:68" ht="20.100000000000001" customHeight="1">
      <c r="A103" s="307" t="s">
        <v>579</v>
      </c>
      <c r="B103" s="308"/>
      <c r="C103" s="173" t="s">
        <v>36</v>
      </c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5"/>
      <c r="AC103" s="156" t="s">
        <v>38</v>
      </c>
      <c r="AD103" s="157"/>
      <c r="AE103" s="477"/>
      <c r="AF103" s="478"/>
      <c r="AG103" s="478"/>
      <c r="AH103" s="479"/>
      <c r="AI103" s="477"/>
      <c r="AJ103" s="478"/>
      <c r="AK103" s="478"/>
      <c r="AL103" s="479"/>
      <c r="AM103" s="477"/>
      <c r="AN103" s="478"/>
      <c r="AO103" s="478"/>
      <c r="AP103" s="479"/>
      <c r="AQ103" s="477"/>
      <c r="AR103" s="478"/>
      <c r="AS103" s="478"/>
      <c r="AT103" s="479"/>
      <c r="AU103" s="477"/>
      <c r="AV103" s="478"/>
      <c r="AW103" s="478"/>
      <c r="AX103" s="479"/>
      <c r="AY103" s="477"/>
      <c r="AZ103" s="478"/>
      <c r="BA103" s="478"/>
      <c r="BB103" s="479"/>
      <c r="BC103" s="477"/>
      <c r="BD103" s="478"/>
      <c r="BE103" s="478"/>
      <c r="BF103" s="479"/>
      <c r="BG103" s="477"/>
      <c r="BH103" s="478"/>
      <c r="BI103" s="478"/>
      <c r="BJ103" s="479"/>
      <c r="BK103" s="477"/>
      <c r="BL103" s="478"/>
      <c r="BM103" s="478"/>
      <c r="BN103" s="479"/>
      <c r="BO103" s="151" t="str">
        <f t="shared" si="58"/>
        <v>n.é.</v>
      </c>
      <c r="BP103" s="152"/>
    </row>
    <row r="104" spans="1:68" s="2" customFormat="1" ht="20.100000000000001" customHeight="1">
      <c r="A104" s="307" t="s">
        <v>580</v>
      </c>
      <c r="B104" s="308"/>
      <c r="C104" s="173" t="s">
        <v>35</v>
      </c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5"/>
      <c r="AC104" s="156" t="s">
        <v>34</v>
      </c>
      <c r="AD104" s="157"/>
      <c r="AE104" s="477"/>
      <c r="AF104" s="478"/>
      <c r="AG104" s="478"/>
      <c r="AH104" s="479"/>
      <c r="AI104" s="477"/>
      <c r="AJ104" s="478"/>
      <c r="AK104" s="478"/>
      <c r="AL104" s="479"/>
      <c r="AM104" s="477"/>
      <c r="AN104" s="478"/>
      <c r="AO104" s="478"/>
      <c r="AP104" s="479"/>
      <c r="AQ104" s="477"/>
      <c r="AR104" s="478"/>
      <c r="AS104" s="478"/>
      <c r="AT104" s="479"/>
      <c r="AU104" s="477"/>
      <c r="AV104" s="478"/>
      <c r="AW104" s="478"/>
      <c r="AX104" s="479"/>
      <c r="AY104" s="477"/>
      <c r="AZ104" s="478"/>
      <c r="BA104" s="478"/>
      <c r="BB104" s="479"/>
      <c r="BC104" s="477"/>
      <c r="BD104" s="478"/>
      <c r="BE104" s="478"/>
      <c r="BF104" s="479"/>
      <c r="BG104" s="477"/>
      <c r="BH104" s="478"/>
      <c r="BI104" s="478"/>
      <c r="BJ104" s="479"/>
      <c r="BK104" s="477"/>
      <c r="BL104" s="478"/>
      <c r="BM104" s="478"/>
      <c r="BN104" s="479"/>
      <c r="BO104" s="151" t="str">
        <f t="shared" si="58"/>
        <v>n.é.</v>
      </c>
      <c r="BP104" s="152"/>
    </row>
    <row r="105" spans="1:68" s="2" customFormat="1" ht="20.100000000000001" customHeight="1">
      <c r="A105" s="307" t="s">
        <v>581</v>
      </c>
      <c r="B105" s="308"/>
      <c r="C105" s="173" t="s">
        <v>25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5"/>
      <c r="AC105" s="156" t="s">
        <v>33</v>
      </c>
      <c r="AD105" s="157"/>
      <c r="AE105" s="477">
        <v>80</v>
      </c>
      <c r="AF105" s="478"/>
      <c r="AG105" s="478"/>
      <c r="AH105" s="479"/>
      <c r="AI105" s="439" t="s">
        <v>703</v>
      </c>
      <c r="AJ105" s="440"/>
      <c r="AK105" s="440"/>
      <c r="AL105" s="441"/>
      <c r="AM105" s="439" t="s">
        <v>703</v>
      </c>
      <c r="AN105" s="440"/>
      <c r="AO105" s="440"/>
      <c r="AP105" s="441"/>
      <c r="AQ105" s="477">
        <v>80</v>
      </c>
      <c r="AR105" s="478"/>
      <c r="AS105" s="478"/>
      <c r="AT105" s="479"/>
      <c r="AU105" s="477">
        <v>80</v>
      </c>
      <c r="AV105" s="478"/>
      <c r="AW105" s="478"/>
      <c r="AX105" s="479"/>
      <c r="AY105" s="477">
        <v>0</v>
      </c>
      <c r="AZ105" s="478"/>
      <c r="BA105" s="478"/>
      <c r="BB105" s="479"/>
      <c r="BC105" s="477">
        <v>0</v>
      </c>
      <c r="BD105" s="478"/>
      <c r="BE105" s="478"/>
      <c r="BF105" s="479"/>
      <c r="BG105" s="477">
        <v>0</v>
      </c>
      <c r="BH105" s="478"/>
      <c r="BI105" s="478"/>
      <c r="BJ105" s="479"/>
      <c r="BK105" s="477">
        <v>0</v>
      </c>
      <c r="BL105" s="478"/>
      <c r="BM105" s="478"/>
      <c r="BN105" s="479"/>
      <c r="BO105" s="151">
        <f t="shared" si="58"/>
        <v>0</v>
      </c>
      <c r="BP105" s="152"/>
    </row>
    <row r="106" spans="1:68" s="14" customFormat="1" ht="20.100000000000001" customHeight="1">
      <c r="A106" s="430">
        <v>99</v>
      </c>
      <c r="B106" s="416"/>
      <c r="C106" s="176" t="s">
        <v>472</v>
      </c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8"/>
      <c r="AC106" s="179" t="s">
        <v>27</v>
      </c>
      <c r="AD106" s="180"/>
      <c r="AE106" s="445">
        <v>40312</v>
      </c>
      <c r="AF106" s="446"/>
      <c r="AG106" s="446"/>
      <c r="AH106" s="447"/>
      <c r="AI106" s="439" t="s">
        <v>703</v>
      </c>
      <c r="AJ106" s="440"/>
      <c r="AK106" s="440"/>
      <c r="AL106" s="441"/>
      <c r="AM106" s="439" t="s">
        <v>703</v>
      </c>
      <c r="AN106" s="440"/>
      <c r="AO106" s="440"/>
      <c r="AP106" s="441"/>
      <c r="AQ106" s="445">
        <f>SUM(AQ93:AT105)</f>
        <v>40312</v>
      </c>
      <c r="AR106" s="446"/>
      <c r="AS106" s="446"/>
      <c r="AT106" s="447"/>
      <c r="AU106" s="445">
        <f t="shared" ref="AU106" si="69">SUM(AU93:AX105)</f>
        <v>20364</v>
      </c>
      <c r="AV106" s="446"/>
      <c r="AW106" s="446"/>
      <c r="AX106" s="447"/>
      <c r="AY106" s="445">
        <f t="shared" ref="AY106" si="70">SUM(AY93:BB105)</f>
        <v>19948</v>
      </c>
      <c r="AZ106" s="446"/>
      <c r="BA106" s="446"/>
      <c r="BB106" s="447"/>
      <c r="BC106" s="445">
        <f t="shared" ref="BC106" si="71">SUM(BC93:BF105)</f>
        <v>0</v>
      </c>
      <c r="BD106" s="446"/>
      <c r="BE106" s="446"/>
      <c r="BF106" s="447"/>
      <c r="BG106" s="445">
        <f t="shared" ref="BG106" si="72">SUM(BG93:BJ105)</f>
        <v>0</v>
      </c>
      <c r="BH106" s="446"/>
      <c r="BI106" s="446"/>
      <c r="BJ106" s="447"/>
      <c r="BK106" s="445">
        <f t="shared" ref="BK106" si="73">SUM(BK93:BN105)</f>
        <v>19948</v>
      </c>
      <c r="BL106" s="446"/>
      <c r="BM106" s="446"/>
      <c r="BN106" s="447"/>
      <c r="BO106" s="121">
        <f t="shared" si="58"/>
        <v>0.49484024608057153</v>
      </c>
      <c r="BP106" s="122"/>
    </row>
    <row r="107" spans="1:68" ht="20.100000000000001" customHeight="1">
      <c r="A107" s="429">
        <v>100</v>
      </c>
      <c r="B107" s="308"/>
      <c r="C107" s="173" t="s">
        <v>22</v>
      </c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5"/>
      <c r="AC107" s="156" t="s">
        <v>28</v>
      </c>
      <c r="AD107" s="157"/>
      <c r="AE107" s="477"/>
      <c r="AF107" s="478"/>
      <c r="AG107" s="478"/>
      <c r="AH107" s="479"/>
      <c r="AI107" s="477"/>
      <c r="AJ107" s="478"/>
      <c r="AK107" s="478"/>
      <c r="AL107" s="479"/>
      <c r="AM107" s="477"/>
      <c r="AN107" s="478"/>
      <c r="AO107" s="478"/>
      <c r="AP107" s="479"/>
      <c r="AQ107" s="477"/>
      <c r="AR107" s="478"/>
      <c r="AS107" s="478"/>
      <c r="AT107" s="479"/>
      <c r="AU107" s="477"/>
      <c r="AV107" s="478"/>
      <c r="AW107" s="478"/>
      <c r="AX107" s="479"/>
      <c r="AY107" s="477"/>
      <c r="AZ107" s="478"/>
      <c r="BA107" s="478"/>
      <c r="BB107" s="479"/>
      <c r="BC107" s="477"/>
      <c r="BD107" s="478"/>
      <c r="BE107" s="478"/>
      <c r="BF107" s="479"/>
      <c r="BG107" s="477"/>
      <c r="BH107" s="478"/>
      <c r="BI107" s="478"/>
      <c r="BJ107" s="479"/>
      <c r="BK107" s="477"/>
      <c r="BL107" s="478"/>
      <c r="BM107" s="478"/>
      <c r="BN107" s="479"/>
      <c r="BO107" s="151" t="str">
        <f t="shared" si="58"/>
        <v>n.é.</v>
      </c>
      <c r="BP107" s="152"/>
    </row>
    <row r="108" spans="1:68" ht="20.100000000000001" customHeight="1">
      <c r="A108" s="429">
        <v>101</v>
      </c>
      <c r="B108" s="308"/>
      <c r="C108" s="93" t="s">
        <v>447</v>
      </c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5"/>
      <c r="AC108" s="156" t="s">
        <v>29</v>
      </c>
      <c r="AD108" s="157"/>
      <c r="AE108" s="477">
        <v>80</v>
      </c>
      <c r="AF108" s="478"/>
      <c r="AG108" s="478"/>
      <c r="AH108" s="479"/>
      <c r="AI108" s="439" t="s">
        <v>703</v>
      </c>
      <c r="AJ108" s="440"/>
      <c r="AK108" s="440"/>
      <c r="AL108" s="441"/>
      <c r="AM108" s="439" t="s">
        <v>703</v>
      </c>
      <c r="AN108" s="440"/>
      <c r="AO108" s="440"/>
      <c r="AP108" s="441"/>
      <c r="AQ108" s="477">
        <v>80</v>
      </c>
      <c r="AR108" s="478"/>
      <c r="AS108" s="478"/>
      <c r="AT108" s="479"/>
      <c r="AU108" s="477">
        <v>80</v>
      </c>
      <c r="AV108" s="478"/>
      <c r="AW108" s="478"/>
      <c r="AX108" s="479"/>
      <c r="AY108" s="477">
        <v>0</v>
      </c>
      <c r="AZ108" s="478"/>
      <c r="BA108" s="478"/>
      <c r="BB108" s="479"/>
      <c r="BC108" s="477">
        <v>0</v>
      </c>
      <c r="BD108" s="478"/>
      <c r="BE108" s="478"/>
      <c r="BF108" s="479"/>
      <c r="BG108" s="477">
        <v>0</v>
      </c>
      <c r="BH108" s="478"/>
      <c r="BI108" s="478"/>
      <c r="BJ108" s="479"/>
      <c r="BK108" s="477">
        <v>0</v>
      </c>
      <c r="BL108" s="478"/>
      <c r="BM108" s="478"/>
      <c r="BN108" s="479"/>
      <c r="BO108" s="151">
        <f t="shared" si="58"/>
        <v>0</v>
      </c>
      <c r="BP108" s="152"/>
    </row>
    <row r="109" spans="1:68" ht="20.100000000000001" customHeight="1">
      <c r="A109" s="429">
        <v>102</v>
      </c>
      <c r="B109" s="308"/>
      <c r="C109" s="181" t="s">
        <v>23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3"/>
      <c r="AC109" s="156" t="s">
        <v>30</v>
      </c>
      <c r="AD109" s="157"/>
      <c r="AE109" s="477">
        <v>329</v>
      </c>
      <c r="AF109" s="478"/>
      <c r="AG109" s="478"/>
      <c r="AH109" s="479"/>
      <c r="AI109" s="439" t="s">
        <v>703</v>
      </c>
      <c r="AJ109" s="440"/>
      <c r="AK109" s="440"/>
      <c r="AL109" s="441"/>
      <c r="AM109" s="439" t="s">
        <v>703</v>
      </c>
      <c r="AN109" s="440"/>
      <c r="AO109" s="440"/>
      <c r="AP109" s="441"/>
      <c r="AQ109" s="477">
        <v>843</v>
      </c>
      <c r="AR109" s="478"/>
      <c r="AS109" s="478"/>
      <c r="AT109" s="479"/>
      <c r="AU109" s="477">
        <v>0</v>
      </c>
      <c r="AV109" s="478"/>
      <c r="AW109" s="478"/>
      <c r="AX109" s="479"/>
      <c r="AY109" s="477">
        <v>843</v>
      </c>
      <c r="AZ109" s="478"/>
      <c r="BA109" s="478"/>
      <c r="BB109" s="479"/>
      <c r="BC109" s="477">
        <v>0</v>
      </c>
      <c r="BD109" s="478"/>
      <c r="BE109" s="478"/>
      <c r="BF109" s="479"/>
      <c r="BG109" s="477">
        <v>0</v>
      </c>
      <c r="BH109" s="478"/>
      <c r="BI109" s="478"/>
      <c r="BJ109" s="479"/>
      <c r="BK109" s="477">
        <v>843</v>
      </c>
      <c r="BL109" s="478"/>
      <c r="BM109" s="478"/>
      <c r="BN109" s="479"/>
      <c r="BO109" s="151">
        <f t="shared" si="58"/>
        <v>1</v>
      </c>
      <c r="BP109" s="152"/>
    </row>
    <row r="110" spans="1:68" ht="20.100000000000001" customHeight="1">
      <c r="A110" s="430">
        <v>103</v>
      </c>
      <c r="B110" s="416"/>
      <c r="C110" s="113" t="s">
        <v>473</v>
      </c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5"/>
      <c r="AC110" s="179" t="s">
        <v>31</v>
      </c>
      <c r="AD110" s="180"/>
      <c r="AE110" s="445">
        <v>409</v>
      </c>
      <c r="AF110" s="446"/>
      <c r="AG110" s="446"/>
      <c r="AH110" s="447"/>
      <c r="AI110" s="439" t="s">
        <v>703</v>
      </c>
      <c r="AJ110" s="440"/>
      <c r="AK110" s="440"/>
      <c r="AL110" s="441"/>
      <c r="AM110" s="439" t="s">
        <v>703</v>
      </c>
      <c r="AN110" s="440"/>
      <c r="AO110" s="440"/>
      <c r="AP110" s="441"/>
      <c r="AQ110" s="445">
        <f>SUM(AQ107:AT109)</f>
        <v>923</v>
      </c>
      <c r="AR110" s="446"/>
      <c r="AS110" s="446"/>
      <c r="AT110" s="447"/>
      <c r="AU110" s="445">
        <f t="shared" ref="AU110" si="74">SUM(AU107:AX109)</f>
        <v>80</v>
      </c>
      <c r="AV110" s="446"/>
      <c r="AW110" s="446"/>
      <c r="AX110" s="447"/>
      <c r="AY110" s="445">
        <f t="shared" ref="AY110" si="75">SUM(AY107:BB109)</f>
        <v>843</v>
      </c>
      <c r="AZ110" s="446"/>
      <c r="BA110" s="446"/>
      <c r="BB110" s="447"/>
      <c r="BC110" s="445">
        <f t="shared" ref="BC110" si="76">SUM(BC107:BF109)</f>
        <v>0</v>
      </c>
      <c r="BD110" s="446"/>
      <c r="BE110" s="446"/>
      <c r="BF110" s="447"/>
      <c r="BG110" s="445">
        <f t="shared" ref="BG110" si="77">SUM(BG107:BJ109)</f>
        <v>0</v>
      </c>
      <c r="BH110" s="446"/>
      <c r="BI110" s="446"/>
      <c r="BJ110" s="447"/>
      <c r="BK110" s="445">
        <f t="shared" ref="BK110" si="78">SUM(BK107:BN109)</f>
        <v>843</v>
      </c>
      <c r="BL110" s="446"/>
      <c r="BM110" s="446"/>
      <c r="BN110" s="447"/>
      <c r="BO110" s="121">
        <f t="shared" si="58"/>
        <v>0.91332611050920909</v>
      </c>
      <c r="BP110" s="122"/>
    </row>
    <row r="111" spans="1:68" ht="20.100000000000001" customHeight="1">
      <c r="A111" s="430">
        <v>104</v>
      </c>
      <c r="B111" s="416"/>
      <c r="C111" s="176" t="s">
        <v>474</v>
      </c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/>
      <c r="AC111" s="179" t="s">
        <v>32</v>
      </c>
      <c r="AD111" s="180"/>
      <c r="AE111" s="445">
        <v>40721</v>
      </c>
      <c r="AF111" s="446"/>
      <c r="AG111" s="446"/>
      <c r="AH111" s="447"/>
      <c r="AI111" s="439" t="s">
        <v>703</v>
      </c>
      <c r="AJ111" s="440"/>
      <c r="AK111" s="440"/>
      <c r="AL111" s="441"/>
      <c r="AM111" s="439" t="s">
        <v>703</v>
      </c>
      <c r="AN111" s="440"/>
      <c r="AO111" s="440"/>
      <c r="AP111" s="441"/>
      <c r="AQ111" s="445">
        <f t="shared" ref="AQ111" si="79">AQ106+AQ110</f>
        <v>41235</v>
      </c>
      <c r="AR111" s="446"/>
      <c r="AS111" s="446"/>
      <c r="AT111" s="447"/>
      <c r="AU111" s="445">
        <f t="shared" ref="AU111" si="80">AU106+AU110</f>
        <v>20444</v>
      </c>
      <c r="AV111" s="446"/>
      <c r="AW111" s="446"/>
      <c r="AX111" s="447"/>
      <c r="AY111" s="445">
        <f t="shared" ref="AY111" si="81">AY106+AY110</f>
        <v>20791</v>
      </c>
      <c r="AZ111" s="446"/>
      <c r="BA111" s="446"/>
      <c r="BB111" s="447"/>
      <c r="BC111" s="445">
        <f t="shared" ref="BC111" si="82">BC106+BC110</f>
        <v>0</v>
      </c>
      <c r="BD111" s="446"/>
      <c r="BE111" s="446"/>
      <c r="BF111" s="447"/>
      <c r="BG111" s="445">
        <f t="shared" ref="BG111" si="83">BG106+BG110</f>
        <v>0</v>
      </c>
      <c r="BH111" s="446"/>
      <c r="BI111" s="446"/>
      <c r="BJ111" s="447"/>
      <c r="BK111" s="445">
        <f t="shared" ref="BK111" si="84">BK106+BK110</f>
        <v>20791</v>
      </c>
      <c r="BL111" s="446"/>
      <c r="BM111" s="446"/>
      <c r="BN111" s="447"/>
      <c r="BO111" s="121">
        <f t="shared" si="58"/>
        <v>0.50420759063902021</v>
      </c>
      <c r="BP111" s="122"/>
    </row>
    <row r="112" spans="1:68" s="3" customFormat="1" ht="20.100000000000001" customHeight="1">
      <c r="A112" s="430">
        <v>105</v>
      </c>
      <c r="B112" s="416"/>
      <c r="C112" s="113" t="s">
        <v>24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5"/>
      <c r="AC112" s="179" t="s">
        <v>52</v>
      </c>
      <c r="AD112" s="180"/>
      <c r="AE112" s="480">
        <v>10737</v>
      </c>
      <c r="AF112" s="481"/>
      <c r="AG112" s="481"/>
      <c r="AH112" s="482"/>
      <c r="AI112" s="439" t="s">
        <v>703</v>
      </c>
      <c r="AJ112" s="440"/>
      <c r="AK112" s="440"/>
      <c r="AL112" s="441"/>
      <c r="AM112" s="439" t="s">
        <v>703</v>
      </c>
      <c r="AN112" s="440"/>
      <c r="AO112" s="440"/>
      <c r="AP112" s="441"/>
      <c r="AQ112" s="480">
        <v>10737</v>
      </c>
      <c r="AR112" s="481"/>
      <c r="AS112" s="481"/>
      <c r="AT112" s="482"/>
      <c r="AU112" s="480">
        <v>5475</v>
      </c>
      <c r="AV112" s="481"/>
      <c r="AW112" s="481"/>
      <c r="AX112" s="482"/>
      <c r="AY112" s="480">
        <v>5262</v>
      </c>
      <c r="AZ112" s="481"/>
      <c r="BA112" s="481"/>
      <c r="BB112" s="482"/>
      <c r="BC112" s="480">
        <v>0</v>
      </c>
      <c r="BD112" s="481"/>
      <c r="BE112" s="481"/>
      <c r="BF112" s="482"/>
      <c r="BG112" s="480">
        <v>0</v>
      </c>
      <c r="BH112" s="481"/>
      <c r="BI112" s="481"/>
      <c r="BJ112" s="482"/>
      <c r="BK112" s="480">
        <v>5262</v>
      </c>
      <c r="BL112" s="481"/>
      <c r="BM112" s="481"/>
      <c r="BN112" s="482"/>
      <c r="BO112" s="121">
        <f t="shared" si="58"/>
        <v>0.49008102822017324</v>
      </c>
      <c r="BP112" s="122"/>
    </row>
    <row r="113" spans="1:68" ht="20.100000000000001" customHeight="1">
      <c r="A113" s="429">
        <v>106</v>
      </c>
      <c r="B113" s="308"/>
      <c r="C113" s="173" t="s">
        <v>63</v>
      </c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5"/>
      <c r="AC113" s="156" t="s">
        <v>82</v>
      </c>
      <c r="AD113" s="157"/>
      <c r="AE113" s="477">
        <v>475</v>
      </c>
      <c r="AF113" s="478"/>
      <c r="AG113" s="478"/>
      <c r="AH113" s="479"/>
      <c r="AI113" s="439" t="s">
        <v>703</v>
      </c>
      <c r="AJ113" s="440"/>
      <c r="AK113" s="440"/>
      <c r="AL113" s="441"/>
      <c r="AM113" s="439" t="s">
        <v>703</v>
      </c>
      <c r="AN113" s="440"/>
      <c r="AO113" s="440"/>
      <c r="AP113" s="441"/>
      <c r="AQ113" s="477">
        <v>475</v>
      </c>
      <c r="AR113" s="478"/>
      <c r="AS113" s="478"/>
      <c r="AT113" s="479"/>
      <c r="AU113" s="477">
        <v>382</v>
      </c>
      <c r="AV113" s="478"/>
      <c r="AW113" s="478"/>
      <c r="AX113" s="479"/>
      <c r="AY113" s="477">
        <v>93</v>
      </c>
      <c r="AZ113" s="478"/>
      <c r="BA113" s="478"/>
      <c r="BB113" s="479"/>
      <c r="BC113" s="477">
        <v>0</v>
      </c>
      <c r="BD113" s="478"/>
      <c r="BE113" s="478"/>
      <c r="BF113" s="479"/>
      <c r="BG113" s="477">
        <v>0</v>
      </c>
      <c r="BH113" s="478"/>
      <c r="BI113" s="478"/>
      <c r="BJ113" s="479"/>
      <c r="BK113" s="477">
        <v>193</v>
      </c>
      <c r="BL113" s="478"/>
      <c r="BM113" s="478"/>
      <c r="BN113" s="479"/>
      <c r="BO113" s="151">
        <f t="shared" si="58"/>
        <v>0.40631578947368419</v>
      </c>
      <c r="BP113" s="152"/>
    </row>
    <row r="114" spans="1:68" ht="20.100000000000001" customHeight="1">
      <c r="A114" s="429">
        <v>107</v>
      </c>
      <c r="B114" s="308"/>
      <c r="C114" s="173" t="s">
        <v>64</v>
      </c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5"/>
      <c r="AC114" s="156" t="s">
        <v>83</v>
      </c>
      <c r="AD114" s="157"/>
      <c r="AE114" s="477">
        <v>1575</v>
      </c>
      <c r="AF114" s="478"/>
      <c r="AG114" s="478"/>
      <c r="AH114" s="479"/>
      <c r="AI114" s="439" t="s">
        <v>703</v>
      </c>
      <c r="AJ114" s="440"/>
      <c r="AK114" s="440"/>
      <c r="AL114" s="441"/>
      <c r="AM114" s="439" t="s">
        <v>703</v>
      </c>
      <c r="AN114" s="440"/>
      <c r="AO114" s="440"/>
      <c r="AP114" s="441"/>
      <c r="AQ114" s="477">
        <v>1575</v>
      </c>
      <c r="AR114" s="478"/>
      <c r="AS114" s="478"/>
      <c r="AT114" s="479"/>
      <c r="AU114" s="477">
        <v>1191</v>
      </c>
      <c r="AV114" s="478"/>
      <c r="AW114" s="478"/>
      <c r="AX114" s="479"/>
      <c r="AY114" s="477">
        <v>384</v>
      </c>
      <c r="AZ114" s="478"/>
      <c r="BA114" s="478"/>
      <c r="BB114" s="479"/>
      <c r="BC114" s="477">
        <v>0</v>
      </c>
      <c r="BD114" s="478"/>
      <c r="BE114" s="478"/>
      <c r="BF114" s="479"/>
      <c r="BG114" s="477">
        <v>0</v>
      </c>
      <c r="BH114" s="478"/>
      <c r="BI114" s="478"/>
      <c r="BJ114" s="479"/>
      <c r="BK114" s="477">
        <v>384</v>
      </c>
      <c r="BL114" s="478"/>
      <c r="BM114" s="478"/>
      <c r="BN114" s="479"/>
      <c r="BO114" s="151">
        <f t="shared" si="58"/>
        <v>0.24380952380952381</v>
      </c>
      <c r="BP114" s="152"/>
    </row>
    <row r="115" spans="1:68" ht="20.100000000000001" customHeight="1">
      <c r="A115" s="429">
        <v>108</v>
      </c>
      <c r="B115" s="308"/>
      <c r="C115" s="173" t="s">
        <v>65</v>
      </c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5"/>
      <c r="AC115" s="156" t="s">
        <v>84</v>
      </c>
      <c r="AD115" s="157"/>
      <c r="AE115" s="477"/>
      <c r="AF115" s="478"/>
      <c r="AG115" s="478"/>
      <c r="AH115" s="479"/>
      <c r="AI115" s="477"/>
      <c r="AJ115" s="478"/>
      <c r="AK115" s="478"/>
      <c r="AL115" s="479"/>
      <c r="AM115" s="477"/>
      <c r="AN115" s="478"/>
      <c r="AO115" s="478"/>
      <c r="AP115" s="479"/>
      <c r="AQ115" s="477"/>
      <c r="AR115" s="478"/>
      <c r="AS115" s="478"/>
      <c r="AT115" s="479"/>
      <c r="AU115" s="477"/>
      <c r="AV115" s="478"/>
      <c r="AW115" s="478"/>
      <c r="AX115" s="479"/>
      <c r="AY115" s="477"/>
      <c r="AZ115" s="478"/>
      <c r="BA115" s="478"/>
      <c r="BB115" s="479"/>
      <c r="BC115" s="477"/>
      <c r="BD115" s="478"/>
      <c r="BE115" s="478"/>
      <c r="BF115" s="479"/>
      <c r="BG115" s="477"/>
      <c r="BH115" s="478"/>
      <c r="BI115" s="478"/>
      <c r="BJ115" s="479"/>
      <c r="BK115" s="477"/>
      <c r="BL115" s="478"/>
      <c r="BM115" s="478"/>
      <c r="BN115" s="479"/>
      <c r="BO115" s="151" t="str">
        <f t="shared" si="58"/>
        <v>n.é.</v>
      </c>
      <c r="BP115" s="152"/>
    </row>
    <row r="116" spans="1:68" s="3" customFormat="1" ht="20.100000000000001" customHeight="1">
      <c r="A116" s="430">
        <v>109</v>
      </c>
      <c r="B116" s="416"/>
      <c r="C116" s="113" t="s">
        <v>475</v>
      </c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5"/>
      <c r="AC116" s="179" t="s">
        <v>92</v>
      </c>
      <c r="AD116" s="180"/>
      <c r="AE116" s="445">
        <v>2050</v>
      </c>
      <c r="AF116" s="446"/>
      <c r="AG116" s="446"/>
      <c r="AH116" s="447"/>
      <c r="AI116" s="439" t="s">
        <v>703</v>
      </c>
      <c r="AJ116" s="440"/>
      <c r="AK116" s="440"/>
      <c r="AL116" s="441"/>
      <c r="AM116" s="439" t="s">
        <v>703</v>
      </c>
      <c r="AN116" s="440"/>
      <c r="AO116" s="440"/>
      <c r="AP116" s="441"/>
      <c r="AQ116" s="445">
        <f t="shared" ref="AQ116" si="85">SUM(AQ113:AT115)</f>
        <v>2050</v>
      </c>
      <c r="AR116" s="446"/>
      <c r="AS116" s="446"/>
      <c r="AT116" s="447"/>
      <c r="AU116" s="445">
        <f t="shared" ref="AU116" si="86">SUM(AU113:AX115)</f>
        <v>1573</v>
      </c>
      <c r="AV116" s="446"/>
      <c r="AW116" s="446"/>
      <c r="AX116" s="447"/>
      <c r="AY116" s="445">
        <f t="shared" ref="AY116" si="87">SUM(AY113:BB115)</f>
        <v>477</v>
      </c>
      <c r="AZ116" s="446"/>
      <c r="BA116" s="446"/>
      <c r="BB116" s="447"/>
      <c r="BC116" s="445">
        <f t="shared" ref="BC116" si="88">SUM(BC113:BF115)</f>
        <v>0</v>
      </c>
      <c r="BD116" s="446"/>
      <c r="BE116" s="446"/>
      <c r="BF116" s="447"/>
      <c r="BG116" s="445">
        <f t="shared" ref="BG116" si="89">SUM(BG113:BJ115)</f>
        <v>0</v>
      </c>
      <c r="BH116" s="446"/>
      <c r="BI116" s="446"/>
      <c r="BJ116" s="447"/>
      <c r="BK116" s="445">
        <f t="shared" ref="BK116" si="90">SUM(BK113:BN115)</f>
        <v>577</v>
      </c>
      <c r="BL116" s="446"/>
      <c r="BM116" s="446"/>
      <c r="BN116" s="447"/>
      <c r="BO116" s="121">
        <f t="shared" si="58"/>
        <v>0.28146341463414631</v>
      </c>
      <c r="BP116" s="122"/>
    </row>
    <row r="117" spans="1:68" ht="20.100000000000001" customHeight="1">
      <c r="A117" s="429">
        <v>110</v>
      </c>
      <c r="B117" s="308"/>
      <c r="C117" s="173" t="s">
        <v>66</v>
      </c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5"/>
      <c r="AC117" s="156" t="s">
        <v>85</v>
      </c>
      <c r="AD117" s="157"/>
      <c r="AE117" s="477">
        <v>1599</v>
      </c>
      <c r="AF117" s="478"/>
      <c r="AG117" s="478"/>
      <c r="AH117" s="479"/>
      <c r="AI117" s="439" t="s">
        <v>703</v>
      </c>
      <c r="AJ117" s="440"/>
      <c r="AK117" s="440"/>
      <c r="AL117" s="441"/>
      <c r="AM117" s="439" t="s">
        <v>703</v>
      </c>
      <c r="AN117" s="440"/>
      <c r="AO117" s="440"/>
      <c r="AP117" s="441"/>
      <c r="AQ117" s="477">
        <v>1599</v>
      </c>
      <c r="AR117" s="478"/>
      <c r="AS117" s="478"/>
      <c r="AT117" s="479"/>
      <c r="AU117" s="477">
        <v>1348</v>
      </c>
      <c r="AV117" s="478"/>
      <c r="AW117" s="478"/>
      <c r="AX117" s="479"/>
      <c r="AY117" s="477">
        <v>251</v>
      </c>
      <c r="AZ117" s="478"/>
      <c r="BA117" s="478"/>
      <c r="BB117" s="479"/>
      <c r="BC117" s="477">
        <v>0</v>
      </c>
      <c r="BD117" s="478"/>
      <c r="BE117" s="478"/>
      <c r="BF117" s="479"/>
      <c r="BG117" s="477">
        <v>0</v>
      </c>
      <c r="BH117" s="478"/>
      <c r="BI117" s="478"/>
      <c r="BJ117" s="479"/>
      <c r="BK117" s="477">
        <v>251</v>
      </c>
      <c r="BL117" s="478"/>
      <c r="BM117" s="478"/>
      <c r="BN117" s="479"/>
      <c r="BO117" s="151">
        <f t="shared" si="58"/>
        <v>0.15697310819262039</v>
      </c>
      <c r="BP117" s="152"/>
    </row>
    <row r="118" spans="1:68" ht="20.100000000000001" customHeight="1">
      <c r="A118" s="429">
        <v>111</v>
      </c>
      <c r="B118" s="308"/>
      <c r="C118" s="173" t="s">
        <v>67</v>
      </c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5"/>
      <c r="AC118" s="156" t="s">
        <v>86</v>
      </c>
      <c r="AD118" s="157"/>
      <c r="AE118" s="477">
        <v>1110</v>
      </c>
      <c r="AF118" s="478"/>
      <c r="AG118" s="478"/>
      <c r="AH118" s="479"/>
      <c r="AI118" s="439" t="s">
        <v>703</v>
      </c>
      <c r="AJ118" s="440"/>
      <c r="AK118" s="440"/>
      <c r="AL118" s="441"/>
      <c r="AM118" s="439" t="s">
        <v>703</v>
      </c>
      <c r="AN118" s="440"/>
      <c r="AO118" s="440"/>
      <c r="AP118" s="441"/>
      <c r="AQ118" s="477">
        <v>1110</v>
      </c>
      <c r="AR118" s="478"/>
      <c r="AS118" s="478"/>
      <c r="AT118" s="479"/>
      <c r="AU118" s="477">
        <v>773</v>
      </c>
      <c r="AV118" s="478"/>
      <c r="AW118" s="478"/>
      <c r="AX118" s="479"/>
      <c r="AY118" s="477">
        <v>337</v>
      </c>
      <c r="AZ118" s="478"/>
      <c r="BA118" s="478"/>
      <c r="BB118" s="479"/>
      <c r="BC118" s="477">
        <v>0</v>
      </c>
      <c r="BD118" s="478"/>
      <c r="BE118" s="478"/>
      <c r="BF118" s="479"/>
      <c r="BG118" s="477">
        <v>0</v>
      </c>
      <c r="BH118" s="478"/>
      <c r="BI118" s="478"/>
      <c r="BJ118" s="479"/>
      <c r="BK118" s="477">
        <v>337</v>
      </c>
      <c r="BL118" s="478"/>
      <c r="BM118" s="478"/>
      <c r="BN118" s="479"/>
      <c r="BO118" s="151">
        <f t="shared" si="58"/>
        <v>0.30360360360360361</v>
      </c>
      <c r="BP118" s="152"/>
    </row>
    <row r="119" spans="1:68" ht="20.100000000000001" customHeight="1">
      <c r="A119" s="430">
        <v>112</v>
      </c>
      <c r="B119" s="416"/>
      <c r="C119" s="113" t="s">
        <v>476</v>
      </c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5"/>
      <c r="AC119" s="179" t="s">
        <v>93</v>
      </c>
      <c r="AD119" s="180"/>
      <c r="AE119" s="445">
        <v>2709</v>
      </c>
      <c r="AF119" s="446"/>
      <c r="AG119" s="446"/>
      <c r="AH119" s="447"/>
      <c r="AI119" s="439" t="s">
        <v>703</v>
      </c>
      <c r="AJ119" s="440"/>
      <c r="AK119" s="440"/>
      <c r="AL119" s="441"/>
      <c r="AM119" s="439" t="s">
        <v>703</v>
      </c>
      <c r="AN119" s="440"/>
      <c r="AO119" s="440"/>
      <c r="AP119" s="441"/>
      <c r="AQ119" s="445">
        <f t="shared" ref="AQ119" si="91">SUM(AQ117:AT118)</f>
        <v>2709</v>
      </c>
      <c r="AR119" s="446"/>
      <c r="AS119" s="446"/>
      <c r="AT119" s="447"/>
      <c r="AU119" s="445">
        <f t="shared" ref="AU119" si="92">SUM(AU117:AX118)</f>
        <v>2121</v>
      </c>
      <c r="AV119" s="446"/>
      <c r="AW119" s="446"/>
      <c r="AX119" s="447"/>
      <c r="AY119" s="445">
        <f t="shared" ref="AY119" si="93">SUM(AY117:BB118)</f>
        <v>588</v>
      </c>
      <c r="AZ119" s="446"/>
      <c r="BA119" s="446"/>
      <c r="BB119" s="447"/>
      <c r="BC119" s="445">
        <f t="shared" ref="BC119" si="94">SUM(BC117:BF118)</f>
        <v>0</v>
      </c>
      <c r="BD119" s="446"/>
      <c r="BE119" s="446"/>
      <c r="BF119" s="447"/>
      <c r="BG119" s="445">
        <f t="shared" ref="BG119" si="95">SUM(BG117:BJ118)</f>
        <v>0</v>
      </c>
      <c r="BH119" s="446"/>
      <c r="BI119" s="446"/>
      <c r="BJ119" s="447"/>
      <c r="BK119" s="445">
        <f t="shared" ref="BK119" si="96">SUM(BK117:BN118)</f>
        <v>588</v>
      </c>
      <c r="BL119" s="446"/>
      <c r="BM119" s="446"/>
      <c r="BN119" s="447"/>
      <c r="BO119" s="121">
        <f t="shared" si="58"/>
        <v>0.21705426356589147</v>
      </c>
      <c r="BP119" s="122"/>
    </row>
    <row r="120" spans="1:68" ht="20.100000000000001" customHeight="1">
      <c r="A120" s="429">
        <v>113</v>
      </c>
      <c r="B120" s="308"/>
      <c r="C120" s="173" t="s">
        <v>68</v>
      </c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5"/>
      <c r="AC120" s="156" t="s">
        <v>87</v>
      </c>
      <c r="AD120" s="157"/>
      <c r="AE120" s="477">
        <v>2405</v>
      </c>
      <c r="AF120" s="478"/>
      <c r="AG120" s="478"/>
      <c r="AH120" s="479"/>
      <c r="AI120" s="439" t="s">
        <v>703</v>
      </c>
      <c r="AJ120" s="440"/>
      <c r="AK120" s="440"/>
      <c r="AL120" s="441"/>
      <c r="AM120" s="439" t="s">
        <v>703</v>
      </c>
      <c r="AN120" s="440"/>
      <c r="AO120" s="440"/>
      <c r="AP120" s="441"/>
      <c r="AQ120" s="477">
        <v>2405</v>
      </c>
      <c r="AR120" s="478"/>
      <c r="AS120" s="478"/>
      <c r="AT120" s="479"/>
      <c r="AU120" s="477">
        <v>1618</v>
      </c>
      <c r="AV120" s="478"/>
      <c r="AW120" s="478"/>
      <c r="AX120" s="479"/>
      <c r="AY120" s="477">
        <v>787</v>
      </c>
      <c r="AZ120" s="478"/>
      <c r="BA120" s="478"/>
      <c r="BB120" s="479"/>
      <c r="BC120" s="477">
        <v>0</v>
      </c>
      <c r="BD120" s="478"/>
      <c r="BE120" s="478"/>
      <c r="BF120" s="479"/>
      <c r="BG120" s="477">
        <v>0</v>
      </c>
      <c r="BH120" s="478"/>
      <c r="BI120" s="478"/>
      <c r="BJ120" s="479"/>
      <c r="BK120" s="477">
        <v>787</v>
      </c>
      <c r="BL120" s="478"/>
      <c r="BM120" s="478"/>
      <c r="BN120" s="479"/>
      <c r="BO120" s="151">
        <f t="shared" si="58"/>
        <v>0.32723492723492725</v>
      </c>
      <c r="BP120" s="152"/>
    </row>
    <row r="121" spans="1:68" s="13" customFormat="1" ht="20.100000000000001" customHeight="1">
      <c r="A121" s="387" t="s">
        <v>527</v>
      </c>
      <c r="B121" s="388"/>
      <c r="C121" s="389" t="s">
        <v>550</v>
      </c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  <c r="Y121" s="390"/>
      <c r="Z121" s="390"/>
      <c r="AA121" s="390"/>
      <c r="AB121" s="391"/>
      <c r="AC121" s="392" t="s">
        <v>527</v>
      </c>
      <c r="AD121" s="393"/>
      <c r="AE121" s="487">
        <v>1600</v>
      </c>
      <c r="AF121" s="488"/>
      <c r="AG121" s="488"/>
      <c r="AH121" s="489"/>
      <c r="AI121" s="439" t="s">
        <v>703</v>
      </c>
      <c r="AJ121" s="440"/>
      <c r="AK121" s="440"/>
      <c r="AL121" s="441"/>
      <c r="AM121" s="439" t="s">
        <v>703</v>
      </c>
      <c r="AN121" s="440"/>
      <c r="AO121" s="440"/>
      <c r="AP121" s="441"/>
      <c r="AQ121" s="487">
        <v>1600</v>
      </c>
      <c r="AR121" s="488"/>
      <c r="AS121" s="488"/>
      <c r="AT121" s="489"/>
      <c r="AU121" s="483">
        <f>ROUND($AU$120/$AQ$120*AQ121,0)</f>
        <v>1076</v>
      </c>
      <c r="AV121" s="483"/>
      <c r="AW121" s="483"/>
      <c r="AX121" s="483"/>
      <c r="AY121" s="483">
        <f>ROUND($AY$120/$AU$120*AU121,0)</f>
        <v>523</v>
      </c>
      <c r="AZ121" s="483"/>
      <c r="BA121" s="483"/>
      <c r="BB121" s="483"/>
      <c r="BC121" s="483">
        <v>0</v>
      </c>
      <c r="BD121" s="483"/>
      <c r="BE121" s="483"/>
      <c r="BF121" s="483"/>
      <c r="BG121" s="483">
        <v>0</v>
      </c>
      <c r="BH121" s="483"/>
      <c r="BI121" s="483"/>
      <c r="BJ121" s="483"/>
      <c r="BK121" s="484">
        <v>523</v>
      </c>
      <c r="BL121" s="485"/>
      <c r="BM121" s="485"/>
      <c r="BN121" s="486"/>
      <c r="BO121" s="385">
        <f t="shared" si="58"/>
        <v>0.32687500000000003</v>
      </c>
      <c r="BP121" s="386"/>
    </row>
    <row r="122" spans="1:68" s="13" customFormat="1" ht="20.100000000000001" customHeight="1">
      <c r="A122" s="387" t="s">
        <v>527</v>
      </c>
      <c r="B122" s="388"/>
      <c r="C122" s="389" t="s">
        <v>551</v>
      </c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  <c r="Y122" s="390"/>
      <c r="Z122" s="390"/>
      <c r="AA122" s="390"/>
      <c r="AB122" s="391"/>
      <c r="AC122" s="392" t="s">
        <v>527</v>
      </c>
      <c r="AD122" s="393"/>
      <c r="AE122" s="487">
        <v>680</v>
      </c>
      <c r="AF122" s="488"/>
      <c r="AG122" s="488"/>
      <c r="AH122" s="489"/>
      <c r="AI122" s="439" t="s">
        <v>703</v>
      </c>
      <c r="AJ122" s="440"/>
      <c r="AK122" s="440"/>
      <c r="AL122" s="441"/>
      <c r="AM122" s="439" t="s">
        <v>703</v>
      </c>
      <c r="AN122" s="440"/>
      <c r="AO122" s="440"/>
      <c r="AP122" s="441"/>
      <c r="AQ122" s="487">
        <v>680</v>
      </c>
      <c r="AR122" s="488"/>
      <c r="AS122" s="488"/>
      <c r="AT122" s="489"/>
      <c r="AU122" s="483">
        <f t="shared" ref="AU122:AU123" si="97">ROUND($AU$120/$AQ$120*AQ122,0)</f>
        <v>457</v>
      </c>
      <c r="AV122" s="483"/>
      <c r="AW122" s="483"/>
      <c r="AX122" s="483"/>
      <c r="AY122" s="483">
        <f t="shared" ref="AY122:AY123" si="98">ROUND($AY$120/$AU$120*AU122,0)</f>
        <v>222</v>
      </c>
      <c r="AZ122" s="483"/>
      <c r="BA122" s="483"/>
      <c r="BB122" s="483"/>
      <c r="BC122" s="483">
        <v>0</v>
      </c>
      <c r="BD122" s="483"/>
      <c r="BE122" s="483"/>
      <c r="BF122" s="483"/>
      <c r="BG122" s="483">
        <v>0</v>
      </c>
      <c r="BH122" s="483"/>
      <c r="BI122" s="483"/>
      <c r="BJ122" s="483"/>
      <c r="BK122" s="484">
        <v>222</v>
      </c>
      <c r="BL122" s="485"/>
      <c r="BM122" s="485"/>
      <c r="BN122" s="486"/>
      <c r="BO122" s="385">
        <f t="shared" si="58"/>
        <v>0.32647058823529412</v>
      </c>
      <c r="BP122" s="386"/>
    </row>
    <row r="123" spans="1:68" s="13" customFormat="1" ht="20.100000000000001" customHeight="1">
      <c r="A123" s="387" t="s">
        <v>527</v>
      </c>
      <c r="B123" s="388"/>
      <c r="C123" s="389" t="s">
        <v>552</v>
      </c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1"/>
      <c r="AC123" s="392" t="s">
        <v>527</v>
      </c>
      <c r="AD123" s="393"/>
      <c r="AE123" s="487">
        <v>125</v>
      </c>
      <c r="AF123" s="488"/>
      <c r="AG123" s="488"/>
      <c r="AH123" s="489"/>
      <c r="AI123" s="439" t="s">
        <v>703</v>
      </c>
      <c r="AJ123" s="440"/>
      <c r="AK123" s="440"/>
      <c r="AL123" s="441"/>
      <c r="AM123" s="439" t="s">
        <v>703</v>
      </c>
      <c r="AN123" s="440"/>
      <c r="AO123" s="440"/>
      <c r="AP123" s="441"/>
      <c r="AQ123" s="487">
        <v>125</v>
      </c>
      <c r="AR123" s="488"/>
      <c r="AS123" s="488"/>
      <c r="AT123" s="489"/>
      <c r="AU123" s="483">
        <f t="shared" si="97"/>
        <v>84</v>
      </c>
      <c r="AV123" s="483"/>
      <c r="AW123" s="483"/>
      <c r="AX123" s="483"/>
      <c r="AY123" s="483">
        <f t="shared" si="98"/>
        <v>41</v>
      </c>
      <c r="AZ123" s="483"/>
      <c r="BA123" s="483"/>
      <c r="BB123" s="483"/>
      <c r="BC123" s="483">
        <v>0</v>
      </c>
      <c r="BD123" s="483"/>
      <c r="BE123" s="483"/>
      <c r="BF123" s="483"/>
      <c r="BG123" s="483">
        <v>0</v>
      </c>
      <c r="BH123" s="483"/>
      <c r="BI123" s="483"/>
      <c r="BJ123" s="483"/>
      <c r="BK123" s="484">
        <v>41</v>
      </c>
      <c r="BL123" s="485"/>
      <c r="BM123" s="485"/>
      <c r="BN123" s="486"/>
      <c r="BO123" s="385">
        <f t="shared" si="58"/>
        <v>0.32800000000000001</v>
      </c>
      <c r="BP123" s="386"/>
    </row>
    <row r="124" spans="1:68" ht="20.100000000000001" customHeight="1">
      <c r="A124" s="429">
        <v>114</v>
      </c>
      <c r="B124" s="308"/>
      <c r="C124" s="173" t="s">
        <v>69</v>
      </c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5"/>
      <c r="AC124" s="156" t="s">
        <v>88</v>
      </c>
      <c r="AD124" s="157"/>
      <c r="AE124" s="477"/>
      <c r="AF124" s="478"/>
      <c r="AG124" s="478"/>
      <c r="AH124" s="479"/>
      <c r="AI124" s="477"/>
      <c r="AJ124" s="478"/>
      <c r="AK124" s="478"/>
      <c r="AL124" s="479"/>
      <c r="AM124" s="477"/>
      <c r="AN124" s="478"/>
      <c r="AO124" s="478"/>
      <c r="AP124" s="479"/>
      <c r="AQ124" s="477"/>
      <c r="AR124" s="478"/>
      <c r="AS124" s="478"/>
      <c r="AT124" s="479"/>
      <c r="AU124" s="477"/>
      <c r="AV124" s="478"/>
      <c r="AW124" s="478"/>
      <c r="AX124" s="479"/>
      <c r="AY124" s="477"/>
      <c r="AZ124" s="478"/>
      <c r="BA124" s="478"/>
      <c r="BB124" s="479"/>
      <c r="BC124" s="477"/>
      <c r="BD124" s="478"/>
      <c r="BE124" s="478"/>
      <c r="BF124" s="479"/>
      <c r="BG124" s="477"/>
      <c r="BH124" s="478"/>
      <c r="BI124" s="478"/>
      <c r="BJ124" s="479"/>
      <c r="BK124" s="477"/>
      <c r="BL124" s="478"/>
      <c r="BM124" s="478"/>
      <c r="BN124" s="479"/>
      <c r="BO124" s="151" t="str">
        <f t="shared" si="58"/>
        <v>n.é.</v>
      </c>
      <c r="BP124" s="152"/>
    </row>
    <row r="125" spans="1:68" ht="20.100000000000001" customHeight="1">
      <c r="A125" s="429">
        <v>115</v>
      </c>
      <c r="B125" s="308"/>
      <c r="C125" s="173" t="s">
        <v>70</v>
      </c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5"/>
      <c r="AC125" s="156" t="s">
        <v>89</v>
      </c>
      <c r="AD125" s="157"/>
      <c r="AE125" s="477">
        <v>0</v>
      </c>
      <c r="AF125" s="478"/>
      <c r="AG125" s="478"/>
      <c r="AH125" s="479"/>
      <c r="AI125" s="439" t="s">
        <v>703</v>
      </c>
      <c r="AJ125" s="440"/>
      <c r="AK125" s="440"/>
      <c r="AL125" s="441"/>
      <c r="AM125" s="439" t="s">
        <v>703</v>
      </c>
      <c r="AN125" s="440"/>
      <c r="AO125" s="440"/>
      <c r="AP125" s="441"/>
      <c r="AQ125" s="477">
        <v>15</v>
      </c>
      <c r="AR125" s="478"/>
      <c r="AS125" s="478"/>
      <c r="AT125" s="479"/>
      <c r="AU125" s="477">
        <v>0</v>
      </c>
      <c r="AV125" s="478"/>
      <c r="AW125" s="478"/>
      <c r="AX125" s="479"/>
      <c r="AY125" s="477">
        <v>15</v>
      </c>
      <c r="AZ125" s="478"/>
      <c r="BA125" s="478"/>
      <c r="BB125" s="479"/>
      <c r="BC125" s="477">
        <v>0</v>
      </c>
      <c r="BD125" s="478"/>
      <c r="BE125" s="478"/>
      <c r="BF125" s="479"/>
      <c r="BG125" s="477">
        <v>0</v>
      </c>
      <c r="BH125" s="478"/>
      <c r="BI125" s="478"/>
      <c r="BJ125" s="479"/>
      <c r="BK125" s="477">
        <v>15</v>
      </c>
      <c r="BL125" s="478"/>
      <c r="BM125" s="478"/>
      <c r="BN125" s="479"/>
      <c r="BO125" s="151">
        <f t="shared" si="58"/>
        <v>1</v>
      </c>
      <c r="BP125" s="152"/>
    </row>
    <row r="126" spans="1:68" ht="20.100000000000001" customHeight="1">
      <c r="A126" s="429">
        <v>116</v>
      </c>
      <c r="B126" s="308"/>
      <c r="C126" s="173" t="s">
        <v>71</v>
      </c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5"/>
      <c r="AC126" s="156" t="s">
        <v>90</v>
      </c>
      <c r="AD126" s="157"/>
      <c r="AE126" s="477">
        <v>300</v>
      </c>
      <c r="AF126" s="478"/>
      <c r="AG126" s="478"/>
      <c r="AH126" s="479"/>
      <c r="AI126" s="439" t="s">
        <v>703</v>
      </c>
      <c r="AJ126" s="440"/>
      <c r="AK126" s="440"/>
      <c r="AL126" s="441"/>
      <c r="AM126" s="439" t="s">
        <v>703</v>
      </c>
      <c r="AN126" s="440"/>
      <c r="AO126" s="440"/>
      <c r="AP126" s="441"/>
      <c r="AQ126" s="477">
        <v>300</v>
      </c>
      <c r="AR126" s="478"/>
      <c r="AS126" s="478"/>
      <c r="AT126" s="479"/>
      <c r="AU126" s="477">
        <v>261</v>
      </c>
      <c r="AV126" s="478"/>
      <c r="AW126" s="478"/>
      <c r="AX126" s="479"/>
      <c r="AY126" s="477">
        <v>39</v>
      </c>
      <c r="AZ126" s="478"/>
      <c r="BA126" s="478"/>
      <c r="BB126" s="479"/>
      <c r="BC126" s="477">
        <v>0</v>
      </c>
      <c r="BD126" s="478"/>
      <c r="BE126" s="478"/>
      <c r="BF126" s="479"/>
      <c r="BG126" s="477">
        <v>0</v>
      </c>
      <c r="BH126" s="478"/>
      <c r="BI126" s="478"/>
      <c r="BJ126" s="479"/>
      <c r="BK126" s="477">
        <v>39</v>
      </c>
      <c r="BL126" s="478"/>
      <c r="BM126" s="478"/>
      <c r="BN126" s="479"/>
      <c r="BO126" s="151">
        <f t="shared" si="58"/>
        <v>0.13</v>
      </c>
      <c r="BP126" s="152"/>
    </row>
    <row r="127" spans="1:68" ht="20.100000000000001" customHeight="1">
      <c r="A127" s="429">
        <v>117</v>
      </c>
      <c r="B127" s="308"/>
      <c r="C127" s="184" t="s">
        <v>72</v>
      </c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6"/>
      <c r="AC127" s="156" t="s">
        <v>91</v>
      </c>
      <c r="AD127" s="157"/>
      <c r="AE127" s="477">
        <v>0</v>
      </c>
      <c r="AF127" s="478"/>
      <c r="AG127" s="478"/>
      <c r="AH127" s="479"/>
      <c r="AI127" s="439" t="s">
        <v>703</v>
      </c>
      <c r="AJ127" s="440"/>
      <c r="AK127" s="440"/>
      <c r="AL127" s="441"/>
      <c r="AM127" s="439" t="s">
        <v>703</v>
      </c>
      <c r="AN127" s="440"/>
      <c r="AO127" s="440"/>
      <c r="AP127" s="441"/>
      <c r="AQ127" s="477">
        <v>301</v>
      </c>
      <c r="AR127" s="478"/>
      <c r="AS127" s="478"/>
      <c r="AT127" s="479"/>
      <c r="AU127" s="477">
        <v>0</v>
      </c>
      <c r="AV127" s="478"/>
      <c r="AW127" s="478"/>
      <c r="AX127" s="479"/>
      <c r="AY127" s="477">
        <v>301</v>
      </c>
      <c r="AZ127" s="478"/>
      <c r="BA127" s="478"/>
      <c r="BB127" s="479"/>
      <c r="BC127" s="477">
        <v>0</v>
      </c>
      <c r="BD127" s="478"/>
      <c r="BE127" s="478"/>
      <c r="BF127" s="479"/>
      <c r="BG127" s="477">
        <v>0</v>
      </c>
      <c r="BH127" s="478"/>
      <c r="BI127" s="478"/>
      <c r="BJ127" s="479"/>
      <c r="BK127" s="477">
        <v>301</v>
      </c>
      <c r="BL127" s="478"/>
      <c r="BM127" s="478"/>
      <c r="BN127" s="479"/>
      <c r="BO127" s="151">
        <f t="shared" si="58"/>
        <v>1</v>
      </c>
      <c r="BP127" s="152"/>
    </row>
    <row r="128" spans="1:68" ht="20.100000000000001" customHeight="1">
      <c r="A128" s="429">
        <v>118</v>
      </c>
      <c r="B128" s="308"/>
      <c r="C128" s="181" t="s">
        <v>73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3"/>
      <c r="AC128" s="156" t="s">
        <v>94</v>
      </c>
      <c r="AD128" s="157"/>
      <c r="AE128" s="477">
        <v>1113</v>
      </c>
      <c r="AF128" s="478"/>
      <c r="AG128" s="478"/>
      <c r="AH128" s="479"/>
      <c r="AI128" s="439" t="s">
        <v>703</v>
      </c>
      <c r="AJ128" s="440"/>
      <c r="AK128" s="440"/>
      <c r="AL128" s="441"/>
      <c r="AM128" s="439" t="s">
        <v>703</v>
      </c>
      <c r="AN128" s="440"/>
      <c r="AO128" s="440"/>
      <c r="AP128" s="441"/>
      <c r="AQ128" s="477">
        <v>1113</v>
      </c>
      <c r="AR128" s="478"/>
      <c r="AS128" s="478"/>
      <c r="AT128" s="479"/>
      <c r="AU128" s="477">
        <v>1113</v>
      </c>
      <c r="AV128" s="478"/>
      <c r="AW128" s="478"/>
      <c r="AX128" s="479"/>
      <c r="AY128" s="477">
        <v>0</v>
      </c>
      <c r="AZ128" s="478"/>
      <c r="BA128" s="478"/>
      <c r="BB128" s="479"/>
      <c r="BC128" s="477">
        <v>0</v>
      </c>
      <c r="BD128" s="478"/>
      <c r="BE128" s="478"/>
      <c r="BF128" s="479"/>
      <c r="BG128" s="477">
        <v>0</v>
      </c>
      <c r="BH128" s="478"/>
      <c r="BI128" s="478"/>
      <c r="BJ128" s="479"/>
      <c r="BK128" s="477">
        <v>0</v>
      </c>
      <c r="BL128" s="478"/>
      <c r="BM128" s="478"/>
      <c r="BN128" s="479"/>
      <c r="BO128" s="151">
        <f t="shared" si="58"/>
        <v>0</v>
      </c>
      <c r="BP128" s="152"/>
    </row>
    <row r="129" spans="1:68" ht="20.100000000000001" customHeight="1">
      <c r="A129" s="429">
        <v>119</v>
      </c>
      <c r="B129" s="308"/>
      <c r="C129" s="173" t="s">
        <v>74</v>
      </c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5"/>
      <c r="AC129" s="156" t="s">
        <v>95</v>
      </c>
      <c r="AD129" s="157"/>
      <c r="AE129" s="477">
        <v>905</v>
      </c>
      <c r="AF129" s="478"/>
      <c r="AG129" s="478"/>
      <c r="AH129" s="479"/>
      <c r="AI129" s="439" t="s">
        <v>703</v>
      </c>
      <c r="AJ129" s="440"/>
      <c r="AK129" s="440"/>
      <c r="AL129" s="441"/>
      <c r="AM129" s="439" t="s">
        <v>703</v>
      </c>
      <c r="AN129" s="440"/>
      <c r="AO129" s="440"/>
      <c r="AP129" s="441"/>
      <c r="AQ129" s="477">
        <v>962</v>
      </c>
      <c r="AR129" s="478"/>
      <c r="AS129" s="478"/>
      <c r="AT129" s="479"/>
      <c r="AU129" s="477">
        <v>601</v>
      </c>
      <c r="AV129" s="478"/>
      <c r="AW129" s="478"/>
      <c r="AX129" s="479"/>
      <c r="AY129" s="477">
        <v>361</v>
      </c>
      <c r="AZ129" s="478"/>
      <c r="BA129" s="478"/>
      <c r="BB129" s="479"/>
      <c r="BC129" s="477">
        <v>0</v>
      </c>
      <c r="BD129" s="478"/>
      <c r="BE129" s="478"/>
      <c r="BF129" s="479"/>
      <c r="BG129" s="477">
        <v>0</v>
      </c>
      <c r="BH129" s="478"/>
      <c r="BI129" s="478"/>
      <c r="BJ129" s="479"/>
      <c r="BK129" s="477">
        <v>61</v>
      </c>
      <c r="BL129" s="478"/>
      <c r="BM129" s="478"/>
      <c r="BN129" s="479"/>
      <c r="BO129" s="151">
        <f t="shared" si="58"/>
        <v>6.3409563409563413E-2</v>
      </c>
      <c r="BP129" s="152"/>
    </row>
    <row r="130" spans="1:68" ht="20.100000000000001" customHeight="1">
      <c r="A130" s="430">
        <v>120</v>
      </c>
      <c r="B130" s="416"/>
      <c r="C130" s="113" t="s">
        <v>477</v>
      </c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5"/>
      <c r="AC130" s="179" t="s">
        <v>96</v>
      </c>
      <c r="AD130" s="180"/>
      <c r="AE130" s="445">
        <v>4723</v>
      </c>
      <c r="AF130" s="446"/>
      <c r="AG130" s="446"/>
      <c r="AH130" s="447"/>
      <c r="AI130" s="439" t="s">
        <v>703</v>
      </c>
      <c r="AJ130" s="440"/>
      <c r="AK130" s="440"/>
      <c r="AL130" s="441"/>
      <c r="AM130" s="439" t="s">
        <v>703</v>
      </c>
      <c r="AN130" s="440"/>
      <c r="AO130" s="440"/>
      <c r="AP130" s="441"/>
      <c r="AQ130" s="445">
        <f t="shared" ref="AQ130" si="99">SUM(AQ120:AT129)-SUM(AQ121:AT123)</f>
        <v>5096</v>
      </c>
      <c r="AR130" s="446"/>
      <c r="AS130" s="446"/>
      <c r="AT130" s="447"/>
      <c r="AU130" s="445">
        <f>SUM(AU120:AX129)-SUM(AU121:AX123)</f>
        <v>3593</v>
      </c>
      <c r="AV130" s="446"/>
      <c r="AW130" s="446"/>
      <c r="AX130" s="447"/>
      <c r="AY130" s="445">
        <f t="shared" ref="AY130" si="100">SUM(AY120:BB129)-SUM(AY121:BB123)</f>
        <v>1503</v>
      </c>
      <c r="AZ130" s="446"/>
      <c r="BA130" s="446"/>
      <c r="BB130" s="447"/>
      <c r="BC130" s="445">
        <f t="shared" ref="BC130" si="101">SUM(BC120:BF129)-SUM(BC121:BF123)</f>
        <v>0</v>
      </c>
      <c r="BD130" s="446"/>
      <c r="BE130" s="446"/>
      <c r="BF130" s="447"/>
      <c r="BG130" s="445">
        <f t="shared" ref="BG130" si="102">SUM(BG120:BJ129)-SUM(BG121:BJ123)</f>
        <v>0</v>
      </c>
      <c r="BH130" s="446"/>
      <c r="BI130" s="446"/>
      <c r="BJ130" s="447"/>
      <c r="BK130" s="445">
        <f t="shared" ref="BK130" si="103">SUM(BK120:BN129)-SUM(BK121:BN123)</f>
        <v>1203</v>
      </c>
      <c r="BL130" s="446"/>
      <c r="BM130" s="446"/>
      <c r="BN130" s="447"/>
      <c r="BO130" s="121">
        <f t="shared" si="58"/>
        <v>0.23606750392464679</v>
      </c>
      <c r="BP130" s="122"/>
    </row>
    <row r="131" spans="1:68" ht="20.100000000000001" customHeight="1">
      <c r="A131" s="429">
        <v>121</v>
      </c>
      <c r="B131" s="308"/>
      <c r="C131" s="173" t="s">
        <v>75</v>
      </c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5"/>
      <c r="AC131" s="156" t="s">
        <v>97</v>
      </c>
      <c r="AD131" s="157"/>
      <c r="AE131" s="477">
        <v>800</v>
      </c>
      <c r="AF131" s="478"/>
      <c r="AG131" s="478"/>
      <c r="AH131" s="479"/>
      <c r="AI131" s="439" t="s">
        <v>703</v>
      </c>
      <c r="AJ131" s="440"/>
      <c r="AK131" s="440"/>
      <c r="AL131" s="441"/>
      <c r="AM131" s="439" t="s">
        <v>703</v>
      </c>
      <c r="AN131" s="440"/>
      <c r="AO131" s="440"/>
      <c r="AP131" s="441"/>
      <c r="AQ131" s="477">
        <v>800</v>
      </c>
      <c r="AR131" s="478"/>
      <c r="AS131" s="478"/>
      <c r="AT131" s="479"/>
      <c r="AU131" s="477">
        <v>506</v>
      </c>
      <c r="AV131" s="478"/>
      <c r="AW131" s="478"/>
      <c r="AX131" s="479"/>
      <c r="AY131" s="477">
        <v>294</v>
      </c>
      <c r="AZ131" s="478"/>
      <c r="BA131" s="478"/>
      <c r="BB131" s="479"/>
      <c r="BC131" s="477">
        <v>0</v>
      </c>
      <c r="BD131" s="478"/>
      <c r="BE131" s="478"/>
      <c r="BF131" s="479"/>
      <c r="BG131" s="477">
        <v>0</v>
      </c>
      <c r="BH131" s="478"/>
      <c r="BI131" s="478"/>
      <c r="BJ131" s="479"/>
      <c r="BK131" s="477">
        <v>294</v>
      </c>
      <c r="BL131" s="478"/>
      <c r="BM131" s="478"/>
      <c r="BN131" s="479"/>
      <c r="BO131" s="151">
        <f t="shared" si="58"/>
        <v>0.36749999999999999</v>
      </c>
      <c r="BP131" s="152"/>
    </row>
    <row r="132" spans="1:68" ht="20.100000000000001" customHeight="1">
      <c r="A132" s="429">
        <v>122</v>
      </c>
      <c r="B132" s="308"/>
      <c r="C132" s="173" t="s">
        <v>76</v>
      </c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5"/>
      <c r="AC132" s="156" t="s">
        <v>98</v>
      </c>
      <c r="AD132" s="157"/>
      <c r="AE132" s="477"/>
      <c r="AF132" s="478"/>
      <c r="AG132" s="478"/>
      <c r="AH132" s="479"/>
      <c r="AI132" s="477"/>
      <c r="AJ132" s="478"/>
      <c r="AK132" s="478"/>
      <c r="AL132" s="479"/>
      <c r="AM132" s="477"/>
      <c r="AN132" s="478"/>
      <c r="AO132" s="478"/>
      <c r="AP132" s="479"/>
      <c r="AQ132" s="477"/>
      <c r="AR132" s="478"/>
      <c r="AS132" s="478"/>
      <c r="AT132" s="479"/>
      <c r="AU132" s="477"/>
      <c r="AV132" s="478"/>
      <c r="AW132" s="478"/>
      <c r="AX132" s="479"/>
      <c r="AY132" s="477"/>
      <c r="AZ132" s="478"/>
      <c r="BA132" s="478"/>
      <c r="BB132" s="479"/>
      <c r="BC132" s="477"/>
      <c r="BD132" s="478"/>
      <c r="BE132" s="478"/>
      <c r="BF132" s="479"/>
      <c r="BG132" s="477"/>
      <c r="BH132" s="478"/>
      <c r="BI132" s="478"/>
      <c r="BJ132" s="479"/>
      <c r="BK132" s="477"/>
      <c r="BL132" s="478"/>
      <c r="BM132" s="478"/>
      <c r="BN132" s="479"/>
      <c r="BO132" s="151" t="str">
        <f t="shared" si="58"/>
        <v>n.é.</v>
      </c>
      <c r="BP132" s="152"/>
    </row>
    <row r="133" spans="1:68" ht="20.100000000000001" customHeight="1">
      <c r="A133" s="430">
        <v>123</v>
      </c>
      <c r="B133" s="416"/>
      <c r="C133" s="113" t="s">
        <v>478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5"/>
      <c r="AC133" s="179" t="s">
        <v>99</v>
      </c>
      <c r="AD133" s="180"/>
      <c r="AE133" s="445">
        <v>800</v>
      </c>
      <c r="AF133" s="446"/>
      <c r="AG133" s="446"/>
      <c r="AH133" s="447"/>
      <c r="AI133" s="439" t="s">
        <v>703</v>
      </c>
      <c r="AJ133" s="440"/>
      <c r="AK133" s="440"/>
      <c r="AL133" s="441"/>
      <c r="AM133" s="439" t="s">
        <v>703</v>
      </c>
      <c r="AN133" s="440"/>
      <c r="AO133" s="440"/>
      <c r="AP133" s="441"/>
      <c r="AQ133" s="445">
        <f t="shared" ref="AQ133" si="104">SUM(AQ131:AT132)</f>
        <v>800</v>
      </c>
      <c r="AR133" s="446"/>
      <c r="AS133" s="446"/>
      <c r="AT133" s="447"/>
      <c r="AU133" s="445">
        <f t="shared" ref="AU133" si="105">SUM(AU131:AX132)</f>
        <v>506</v>
      </c>
      <c r="AV133" s="446"/>
      <c r="AW133" s="446"/>
      <c r="AX133" s="447"/>
      <c r="AY133" s="445">
        <f t="shared" ref="AY133" si="106">SUM(AY131:BB132)</f>
        <v>294</v>
      </c>
      <c r="AZ133" s="446"/>
      <c r="BA133" s="446"/>
      <c r="BB133" s="447"/>
      <c r="BC133" s="445">
        <f t="shared" ref="BC133" si="107">SUM(BC131:BF132)</f>
        <v>0</v>
      </c>
      <c r="BD133" s="446"/>
      <c r="BE133" s="446"/>
      <c r="BF133" s="447"/>
      <c r="BG133" s="445">
        <f t="shared" ref="BG133" si="108">SUM(BG131:BJ132)</f>
        <v>0</v>
      </c>
      <c r="BH133" s="446"/>
      <c r="BI133" s="446"/>
      <c r="BJ133" s="447"/>
      <c r="BK133" s="445">
        <f t="shared" ref="BK133" si="109">SUM(BK131:BN132)</f>
        <v>294</v>
      </c>
      <c r="BL133" s="446"/>
      <c r="BM133" s="446"/>
      <c r="BN133" s="447"/>
      <c r="BO133" s="121">
        <f t="shared" si="58"/>
        <v>0.36749999999999999</v>
      </c>
      <c r="BP133" s="122"/>
    </row>
    <row r="134" spans="1:68" ht="20.100000000000001" customHeight="1">
      <c r="A134" s="429">
        <v>124</v>
      </c>
      <c r="B134" s="308"/>
      <c r="C134" s="173" t="s">
        <v>77</v>
      </c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5"/>
      <c r="AC134" s="156" t="s">
        <v>100</v>
      </c>
      <c r="AD134" s="157"/>
      <c r="AE134" s="477">
        <v>2360</v>
      </c>
      <c r="AF134" s="478"/>
      <c r="AG134" s="478"/>
      <c r="AH134" s="479"/>
      <c r="AI134" s="439" t="s">
        <v>703</v>
      </c>
      <c r="AJ134" s="440"/>
      <c r="AK134" s="440"/>
      <c r="AL134" s="441"/>
      <c r="AM134" s="439" t="s">
        <v>703</v>
      </c>
      <c r="AN134" s="440"/>
      <c r="AO134" s="440"/>
      <c r="AP134" s="441"/>
      <c r="AQ134" s="477">
        <v>2360</v>
      </c>
      <c r="AR134" s="478"/>
      <c r="AS134" s="478"/>
      <c r="AT134" s="479"/>
      <c r="AU134" s="477">
        <v>1725</v>
      </c>
      <c r="AV134" s="478"/>
      <c r="AW134" s="478"/>
      <c r="AX134" s="479"/>
      <c r="AY134" s="477">
        <v>635</v>
      </c>
      <c r="AZ134" s="478"/>
      <c r="BA134" s="478"/>
      <c r="BB134" s="479"/>
      <c r="BC134" s="477">
        <v>0</v>
      </c>
      <c r="BD134" s="478"/>
      <c r="BE134" s="478"/>
      <c r="BF134" s="479"/>
      <c r="BG134" s="477">
        <v>0</v>
      </c>
      <c r="BH134" s="478"/>
      <c r="BI134" s="478"/>
      <c r="BJ134" s="479"/>
      <c r="BK134" s="477">
        <v>635</v>
      </c>
      <c r="BL134" s="478"/>
      <c r="BM134" s="478"/>
      <c r="BN134" s="479"/>
      <c r="BO134" s="151">
        <f t="shared" si="58"/>
        <v>0.2690677966101695</v>
      </c>
      <c r="BP134" s="152"/>
    </row>
    <row r="135" spans="1:68" ht="20.100000000000001" customHeight="1">
      <c r="A135" s="429">
        <v>125</v>
      </c>
      <c r="B135" s="308"/>
      <c r="C135" s="173" t="s">
        <v>78</v>
      </c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5"/>
      <c r="AC135" s="156" t="s">
        <v>101</v>
      </c>
      <c r="AD135" s="157"/>
      <c r="AE135" s="477"/>
      <c r="AF135" s="478"/>
      <c r="AG135" s="478"/>
      <c r="AH135" s="479"/>
      <c r="AI135" s="477"/>
      <c r="AJ135" s="478"/>
      <c r="AK135" s="478"/>
      <c r="AL135" s="479"/>
      <c r="AM135" s="477"/>
      <c r="AN135" s="478"/>
      <c r="AO135" s="478"/>
      <c r="AP135" s="479"/>
      <c r="AQ135" s="477"/>
      <c r="AR135" s="478"/>
      <c r="AS135" s="478"/>
      <c r="AT135" s="479"/>
      <c r="AU135" s="477"/>
      <c r="AV135" s="478"/>
      <c r="AW135" s="478"/>
      <c r="AX135" s="479"/>
      <c r="AY135" s="477"/>
      <c r="AZ135" s="478"/>
      <c r="BA135" s="478"/>
      <c r="BB135" s="479"/>
      <c r="BC135" s="477"/>
      <c r="BD135" s="478"/>
      <c r="BE135" s="478"/>
      <c r="BF135" s="479"/>
      <c r="BG135" s="477"/>
      <c r="BH135" s="478"/>
      <c r="BI135" s="478"/>
      <c r="BJ135" s="479"/>
      <c r="BK135" s="477"/>
      <c r="BL135" s="478"/>
      <c r="BM135" s="478"/>
      <c r="BN135" s="479"/>
      <c r="BO135" s="151" t="str">
        <f t="shared" si="58"/>
        <v>n.é.</v>
      </c>
      <c r="BP135" s="152"/>
    </row>
    <row r="136" spans="1:68" ht="20.100000000000001" customHeight="1">
      <c r="A136" s="429">
        <v>126</v>
      </c>
      <c r="B136" s="308"/>
      <c r="C136" s="173" t="s">
        <v>79</v>
      </c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5"/>
      <c r="AC136" s="156" t="s">
        <v>102</v>
      </c>
      <c r="AD136" s="157"/>
      <c r="AE136" s="477"/>
      <c r="AF136" s="478"/>
      <c r="AG136" s="478"/>
      <c r="AH136" s="479"/>
      <c r="AI136" s="477"/>
      <c r="AJ136" s="478"/>
      <c r="AK136" s="478"/>
      <c r="AL136" s="479"/>
      <c r="AM136" s="477"/>
      <c r="AN136" s="478"/>
      <c r="AO136" s="478"/>
      <c r="AP136" s="479"/>
      <c r="AQ136" s="477"/>
      <c r="AR136" s="478"/>
      <c r="AS136" s="478"/>
      <c r="AT136" s="479"/>
      <c r="AU136" s="477"/>
      <c r="AV136" s="478"/>
      <c r="AW136" s="478"/>
      <c r="AX136" s="479"/>
      <c r="AY136" s="477"/>
      <c r="AZ136" s="478"/>
      <c r="BA136" s="478"/>
      <c r="BB136" s="479"/>
      <c r="BC136" s="477"/>
      <c r="BD136" s="478"/>
      <c r="BE136" s="478"/>
      <c r="BF136" s="479"/>
      <c r="BG136" s="477"/>
      <c r="BH136" s="478"/>
      <c r="BI136" s="478"/>
      <c r="BJ136" s="479"/>
      <c r="BK136" s="477"/>
      <c r="BL136" s="478"/>
      <c r="BM136" s="478"/>
      <c r="BN136" s="479"/>
      <c r="BO136" s="151" t="str">
        <f t="shared" si="58"/>
        <v>n.é.</v>
      </c>
      <c r="BP136" s="152"/>
    </row>
    <row r="137" spans="1:68" ht="20.100000000000001" customHeight="1">
      <c r="A137" s="429">
        <v>127</v>
      </c>
      <c r="B137" s="308"/>
      <c r="C137" s="173" t="s">
        <v>80</v>
      </c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5"/>
      <c r="AC137" s="156" t="s">
        <v>103</v>
      </c>
      <c r="AD137" s="157"/>
      <c r="AE137" s="477"/>
      <c r="AF137" s="478"/>
      <c r="AG137" s="478"/>
      <c r="AH137" s="479"/>
      <c r="AI137" s="477"/>
      <c r="AJ137" s="478"/>
      <c r="AK137" s="478"/>
      <c r="AL137" s="479"/>
      <c r="AM137" s="477"/>
      <c r="AN137" s="478"/>
      <c r="AO137" s="478"/>
      <c r="AP137" s="479"/>
      <c r="AQ137" s="477"/>
      <c r="AR137" s="478"/>
      <c r="AS137" s="478"/>
      <c r="AT137" s="479"/>
      <c r="AU137" s="477"/>
      <c r="AV137" s="478"/>
      <c r="AW137" s="478"/>
      <c r="AX137" s="479"/>
      <c r="AY137" s="477"/>
      <c r="AZ137" s="478"/>
      <c r="BA137" s="478"/>
      <c r="BB137" s="479"/>
      <c r="BC137" s="477"/>
      <c r="BD137" s="478"/>
      <c r="BE137" s="478"/>
      <c r="BF137" s="479"/>
      <c r="BG137" s="477"/>
      <c r="BH137" s="478"/>
      <c r="BI137" s="478"/>
      <c r="BJ137" s="479"/>
      <c r="BK137" s="477"/>
      <c r="BL137" s="478"/>
      <c r="BM137" s="478"/>
      <c r="BN137" s="479"/>
      <c r="BO137" s="151" t="str">
        <f t="shared" si="58"/>
        <v>n.é.</v>
      </c>
      <c r="BP137" s="152"/>
    </row>
    <row r="138" spans="1:68" ht="20.100000000000001" customHeight="1">
      <c r="A138" s="429">
        <v>128</v>
      </c>
      <c r="B138" s="308"/>
      <c r="C138" s="173" t="s">
        <v>81</v>
      </c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5"/>
      <c r="AC138" s="156" t="s">
        <v>104</v>
      </c>
      <c r="AD138" s="157"/>
      <c r="AE138" s="477">
        <v>30</v>
      </c>
      <c r="AF138" s="478"/>
      <c r="AG138" s="478"/>
      <c r="AH138" s="479"/>
      <c r="AI138" s="439" t="s">
        <v>703</v>
      </c>
      <c r="AJ138" s="440"/>
      <c r="AK138" s="440"/>
      <c r="AL138" s="441"/>
      <c r="AM138" s="439" t="s">
        <v>703</v>
      </c>
      <c r="AN138" s="440"/>
      <c r="AO138" s="440"/>
      <c r="AP138" s="441"/>
      <c r="AQ138" s="477">
        <v>592</v>
      </c>
      <c r="AR138" s="478"/>
      <c r="AS138" s="478"/>
      <c r="AT138" s="479"/>
      <c r="AU138" s="477">
        <v>0</v>
      </c>
      <c r="AV138" s="478"/>
      <c r="AW138" s="478"/>
      <c r="AX138" s="479"/>
      <c r="AY138" s="477">
        <v>592</v>
      </c>
      <c r="AZ138" s="478"/>
      <c r="BA138" s="478"/>
      <c r="BB138" s="479"/>
      <c r="BC138" s="477">
        <v>0</v>
      </c>
      <c r="BD138" s="478"/>
      <c r="BE138" s="478"/>
      <c r="BF138" s="479"/>
      <c r="BG138" s="477">
        <v>0</v>
      </c>
      <c r="BH138" s="478"/>
      <c r="BI138" s="478"/>
      <c r="BJ138" s="479"/>
      <c r="BK138" s="477">
        <v>592</v>
      </c>
      <c r="BL138" s="478"/>
      <c r="BM138" s="478"/>
      <c r="BN138" s="479"/>
      <c r="BO138" s="151">
        <f t="shared" si="58"/>
        <v>1</v>
      </c>
      <c r="BP138" s="152"/>
    </row>
    <row r="139" spans="1:68" ht="20.100000000000001" customHeight="1">
      <c r="A139" s="430">
        <v>129</v>
      </c>
      <c r="B139" s="416"/>
      <c r="C139" s="113" t="s">
        <v>479</v>
      </c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5"/>
      <c r="AC139" s="179" t="s">
        <v>105</v>
      </c>
      <c r="AD139" s="180"/>
      <c r="AE139" s="445">
        <v>2390</v>
      </c>
      <c r="AF139" s="446"/>
      <c r="AG139" s="446"/>
      <c r="AH139" s="447"/>
      <c r="AI139" s="439" t="s">
        <v>703</v>
      </c>
      <c r="AJ139" s="440"/>
      <c r="AK139" s="440"/>
      <c r="AL139" s="441"/>
      <c r="AM139" s="439" t="s">
        <v>703</v>
      </c>
      <c r="AN139" s="440"/>
      <c r="AO139" s="440"/>
      <c r="AP139" s="441"/>
      <c r="AQ139" s="445">
        <f t="shared" ref="AQ139" si="110">SUM(AQ134:AT138)</f>
        <v>2952</v>
      </c>
      <c r="AR139" s="446"/>
      <c r="AS139" s="446"/>
      <c r="AT139" s="447"/>
      <c r="AU139" s="445">
        <f t="shared" ref="AU139" si="111">SUM(AU134:AX138)</f>
        <v>1725</v>
      </c>
      <c r="AV139" s="446"/>
      <c r="AW139" s="446"/>
      <c r="AX139" s="447"/>
      <c r="AY139" s="445">
        <f t="shared" ref="AY139" si="112">SUM(AY134:BB138)</f>
        <v>1227</v>
      </c>
      <c r="AZ139" s="446"/>
      <c r="BA139" s="446"/>
      <c r="BB139" s="447"/>
      <c r="BC139" s="445">
        <f t="shared" ref="BC139" si="113">SUM(BC134:BF138)</f>
        <v>0</v>
      </c>
      <c r="BD139" s="446"/>
      <c r="BE139" s="446"/>
      <c r="BF139" s="447"/>
      <c r="BG139" s="445">
        <f t="shared" ref="BG139" si="114">SUM(BG134:BJ138)</f>
        <v>0</v>
      </c>
      <c r="BH139" s="446"/>
      <c r="BI139" s="446"/>
      <c r="BJ139" s="447"/>
      <c r="BK139" s="445">
        <f t="shared" ref="BK139" si="115">SUM(BK134:BN138)</f>
        <v>1227</v>
      </c>
      <c r="BL139" s="446"/>
      <c r="BM139" s="446"/>
      <c r="BN139" s="447"/>
      <c r="BO139" s="121">
        <f t="shared" si="58"/>
        <v>0.41565040650406504</v>
      </c>
      <c r="BP139" s="122"/>
    </row>
    <row r="140" spans="1:68" ht="20.100000000000001" customHeight="1">
      <c r="A140" s="430">
        <v>130</v>
      </c>
      <c r="B140" s="416"/>
      <c r="C140" s="113" t="s">
        <v>632</v>
      </c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79" t="s">
        <v>57</v>
      </c>
      <c r="AD140" s="180"/>
      <c r="AE140" s="445">
        <v>12672</v>
      </c>
      <c r="AF140" s="446"/>
      <c r="AG140" s="446"/>
      <c r="AH140" s="447"/>
      <c r="AI140" s="439" t="s">
        <v>703</v>
      </c>
      <c r="AJ140" s="440"/>
      <c r="AK140" s="440"/>
      <c r="AL140" s="441"/>
      <c r="AM140" s="439" t="s">
        <v>703</v>
      </c>
      <c r="AN140" s="440"/>
      <c r="AO140" s="440"/>
      <c r="AP140" s="441"/>
      <c r="AQ140" s="445">
        <f t="shared" ref="AQ140" si="116">AQ116+AQ119+AQ130+AQ133+AQ139</f>
        <v>13607</v>
      </c>
      <c r="AR140" s="446"/>
      <c r="AS140" s="446"/>
      <c r="AT140" s="447"/>
      <c r="AU140" s="445">
        <f t="shared" ref="AU140" si="117">AU116+AU119+AU130+AU133+AU139</f>
        <v>9518</v>
      </c>
      <c r="AV140" s="446"/>
      <c r="AW140" s="446"/>
      <c r="AX140" s="447"/>
      <c r="AY140" s="445">
        <f t="shared" ref="AY140" si="118">AY116+AY119+AY130+AY133+AY139</f>
        <v>4089</v>
      </c>
      <c r="AZ140" s="446"/>
      <c r="BA140" s="446"/>
      <c r="BB140" s="447"/>
      <c r="BC140" s="445">
        <f t="shared" ref="BC140" si="119">BC116+BC119+BC130+BC133+BC139</f>
        <v>0</v>
      </c>
      <c r="BD140" s="446"/>
      <c r="BE140" s="446"/>
      <c r="BF140" s="447"/>
      <c r="BG140" s="445">
        <f t="shared" ref="BG140" si="120">BG116+BG119+BG130+BG133+BG139</f>
        <v>0</v>
      </c>
      <c r="BH140" s="446"/>
      <c r="BI140" s="446"/>
      <c r="BJ140" s="447"/>
      <c r="BK140" s="445">
        <f t="shared" ref="BK140" si="121">BK116+BK119+BK130+BK133+BK139</f>
        <v>3889</v>
      </c>
      <c r="BL140" s="446"/>
      <c r="BM140" s="446"/>
      <c r="BN140" s="447"/>
      <c r="BO140" s="121">
        <f t="shared" si="58"/>
        <v>0.28580877489527451</v>
      </c>
      <c r="BP140" s="122"/>
    </row>
    <row r="141" spans="1:68" ht="20.100000000000001" customHeight="1">
      <c r="A141" s="429">
        <v>131</v>
      </c>
      <c r="B141" s="308"/>
      <c r="C141" s="123" t="s">
        <v>108</v>
      </c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5"/>
      <c r="AC141" s="156" t="s">
        <v>116</v>
      </c>
      <c r="AD141" s="157"/>
      <c r="AE141" s="477"/>
      <c r="AF141" s="478"/>
      <c r="AG141" s="478"/>
      <c r="AH141" s="479"/>
      <c r="AI141" s="477"/>
      <c r="AJ141" s="478"/>
      <c r="AK141" s="478"/>
      <c r="AL141" s="479"/>
      <c r="AM141" s="477"/>
      <c r="AN141" s="478"/>
      <c r="AO141" s="478"/>
      <c r="AP141" s="479"/>
      <c r="AQ141" s="477"/>
      <c r="AR141" s="478"/>
      <c r="AS141" s="478"/>
      <c r="AT141" s="479"/>
      <c r="AU141" s="477"/>
      <c r="AV141" s="478"/>
      <c r="AW141" s="478"/>
      <c r="AX141" s="479"/>
      <c r="AY141" s="477"/>
      <c r="AZ141" s="478"/>
      <c r="BA141" s="478"/>
      <c r="BB141" s="479"/>
      <c r="BC141" s="477"/>
      <c r="BD141" s="478"/>
      <c r="BE141" s="478"/>
      <c r="BF141" s="479"/>
      <c r="BG141" s="477"/>
      <c r="BH141" s="478"/>
      <c r="BI141" s="478"/>
      <c r="BJ141" s="479"/>
      <c r="BK141" s="477"/>
      <c r="BL141" s="478"/>
      <c r="BM141" s="478"/>
      <c r="BN141" s="479"/>
      <c r="BO141" s="151" t="str">
        <f t="shared" si="58"/>
        <v>n.é.</v>
      </c>
      <c r="BP141" s="152"/>
    </row>
    <row r="142" spans="1:68" ht="20.100000000000001" customHeight="1">
      <c r="A142" s="429">
        <v>132</v>
      </c>
      <c r="B142" s="308"/>
      <c r="C142" s="123" t="s">
        <v>109</v>
      </c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5"/>
      <c r="AC142" s="156" t="s">
        <v>117</v>
      </c>
      <c r="AD142" s="157"/>
      <c r="AE142" s="477"/>
      <c r="AF142" s="478"/>
      <c r="AG142" s="478"/>
      <c r="AH142" s="479"/>
      <c r="AI142" s="477"/>
      <c r="AJ142" s="478"/>
      <c r="AK142" s="478"/>
      <c r="AL142" s="479"/>
      <c r="AM142" s="477"/>
      <c r="AN142" s="478"/>
      <c r="AO142" s="478"/>
      <c r="AP142" s="479"/>
      <c r="AQ142" s="477"/>
      <c r="AR142" s="478"/>
      <c r="AS142" s="478"/>
      <c r="AT142" s="479"/>
      <c r="AU142" s="477"/>
      <c r="AV142" s="478"/>
      <c r="AW142" s="478"/>
      <c r="AX142" s="479"/>
      <c r="AY142" s="477"/>
      <c r="AZ142" s="478"/>
      <c r="BA142" s="478"/>
      <c r="BB142" s="479"/>
      <c r="BC142" s="477"/>
      <c r="BD142" s="478"/>
      <c r="BE142" s="478"/>
      <c r="BF142" s="479"/>
      <c r="BG142" s="477"/>
      <c r="BH142" s="478"/>
      <c r="BI142" s="478"/>
      <c r="BJ142" s="479"/>
      <c r="BK142" s="477"/>
      <c r="BL142" s="478"/>
      <c r="BM142" s="478"/>
      <c r="BN142" s="479"/>
      <c r="BO142" s="151" t="str">
        <f t="shared" si="58"/>
        <v>n.é.</v>
      </c>
      <c r="BP142" s="152"/>
    </row>
    <row r="143" spans="1:68" ht="20.100000000000001" customHeight="1">
      <c r="A143" s="429">
        <v>133</v>
      </c>
      <c r="B143" s="308"/>
      <c r="C143" s="187" t="s">
        <v>110</v>
      </c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9"/>
      <c r="AC143" s="156" t="s">
        <v>118</v>
      </c>
      <c r="AD143" s="157"/>
      <c r="AE143" s="477"/>
      <c r="AF143" s="478"/>
      <c r="AG143" s="478"/>
      <c r="AH143" s="479"/>
      <c r="AI143" s="477"/>
      <c r="AJ143" s="478"/>
      <c r="AK143" s="478"/>
      <c r="AL143" s="479"/>
      <c r="AM143" s="477"/>
      <c r="AN143" s="478"/>
      <c r="AO143" s="478"/>
      <c r="AP143" s="479"/>
      <c r="AQ143" s="477"/>
      <c r="AR143" s="478"/>
      <c r="AS143" s="478"/>
      <c r="AT143" s="479"/>
      <c r="AU143" s="477"/>
      <c r="AV143" s="478"/>
      <c r="AW143" s="478"/>
      <c r="AX143" s="479"/>
      <c r="AY143" s="477"/>
      <c r="AZ143" s="478"/>
      <c r="BA143" s="478"/>
      <c r="BB143" s="479"/>
      <c r="BC143" s="477"/>
      <c r="BD143" s="478"/>
      <c r="BE143" s="478"/>
      <c r="BF143" s="479"/>
      <c r="BG143" s="477"/>
      <c r="BH143" s="478"/>
      <c r="BI143" s="478"/>
      <c r="BJ143" s="479"/>
      <c r="BK143" s="477"/>
      <c r="BL143" s="478"/>
      <c r="BM143" s="478"/>
      <c r="BN143" s="479"/>
      <c r="BO143" s="151" t="str">
        <f t="shared" si="58"/>
        <v>n.é.</v>
      </c>
      <c r="BP143" s="152"/>
    </row>
    <row r="144" spans="1:68" ht="20.100000000000001" customHeight="1">
      <c r="A144" s="429">
        <v>134</v>
      </c>
      <c r="B144" s="308"/>
      <c r="C144" s="187" t="s">
        <v>111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9"/>
      <c r="AC144" s="156" t="s">
        <v>119</v>
      </c>
      <c r="AD144" s="157"/>
      <c r="AE144" s="477"/>
      <c r="AF144" s="478"/>
      <c r="AG144" s="478"/>
      <c r="AH144" s="479"/>
      <c r="AI144" s="477"/>
      <c r="AJ144" s="478"/>
      <c r="AK144" s="478"/>
      <c r="AL144" s="479"/>
      <c r="AM144" s="477"/>
      <c r="AN144" s="478"/>
      <c r="AO144" s="478"/>
      <c r="AP144" s="479"/>
      <c r="AQ144" s="477"/>
      <c r="AR144" s="478"/>
      <c r="AS144" s="478"/>
      <c r="AT144" s="479"/>
      <c r="AU144" s="477"/>
      <c r="AV144" s="478"/>
      <c r="AW144" s="478"/>
      <c r="AX144" s="479"/>
      <c r="AY144" s="477"/>
      <c r="AZ144" s="478"/>
      <c r="BA144" s="478"/>
      <c r="BB144" s="479"/>
      <c r="BC144" s="477"/>
      <c r="BD144" s="478"/>
      <c r="BE144" s="478"/>
      <c r="BF144" s="479"/>
      <c r="BG144" s="477"/>
      <c r="BH144" s="478"/>
      <c r="BI144" s="478"/>
      <c r="BJ144" s="479"/>
      <c r="BK144" s="477"/>
      <c r="BL144" s="478"/>
      <c r="BM144" s="478"/>
      <c r="BN144" s="479"/>
      <c r="BO144" s="151" t="str">
        <f t="shared" si="58"/>
        <v>n.é.</v>
      </c>
      <c r="BP144" s="152"/>
    </row>
    <row r="145" spans="1:68" ht="20.100000000000001" customHeight="1">
      <c r="A145" s="429">
        <v>135</v>
      </c>
      <c r="B145" s="308"/>
      <c r="C145" s="187" t="s">
        <v>112</v>
      </c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9"/>
      <c r="AC145" s="156" t="s">
        <v>120</v>
      </c>
      <c r="AD145" s="157"/>
      <c r="AE145" s="477"/>
      <c r="AF145" s="478"/>
      <c r="AG145" s="478"/>
      <c r="AH145" s="479"/>
      <c r="AI145" s="477"/>
      <c r="AJ145" s="478"/>
      <c r="AK145" s="478"/>
      <c r="AL145" s="479"/>
      <c r="AM145" s="477"/>
      <c r="AN145" s="478"/>
      <c r="AO145" s="478"/>
      <c r="AP145" s="479"/>
      <c r="AQ145" s="477"/>
      <c r="AR145" s="478"/>
      <c r="AS145" s="478"/>
      <c r="AT145" s="479"/>
      <c r="AU145" s="477"/>
      <c r="AV145" s="478"/>
      <c r="AW145" s="478"/>
      <c r="AX145" s="479"/>
      <c r="AY145" s="477"/>
      <c r="AZ145" s="478"/>
      <c r="BA145" s="478"/>
      <c r="BB145" s="479"/>
      <c r="BC145" s="477"/>
      <c r="BD145" s="478"/>
      <c r="BE145" s="478"/>
      <c r="BF145" s="479"/>
      <c r="BG145" s="477"/>
      <c r="BH145" s="478"/>
      <c r="BI145" s="478"/>
      <c r="BJ145" s="479"/>
      <c r="BK145" s="477"/>
      <c r="BL145" s="478"/>
      <c r="BM145" s="478"/>
      <c r="BN145" s="479"/>
      <c r="BO145" s="151" t="str">
        <f t="shared" si="58"/>
        <v>n.é.</v>
      </c>
      <c r="BP145" s="152"/>
    </row>
    <row r="146" spans="1:68" ht="20.100000000000001" customHeight="1">
      <c r="A146" s="429">
        <v>136</v>
      </c>
      <c r="B146" s="308"/>
      <c r="C146" s="123" t="s">
        <v>113</v>
      </c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5"/>
      <c r="AC146" s="156" t="s">
        <v>121</v>
      </c>
      <c r="AD146" s="157"/>
      <c r="AE146" s="477"/>
      <c r="AF146" s="478"/>
      <c r="AG146" s="478"/>
      <c r="AH146" s="479"/>
      <c r="AI146" s="477"/>
      <c r="AJ146" s="478"/>
      <c r="AK146" s="478"/>
      <c r="AL146" s="479"/>
      <c r="AM146" s="477"/>
      <c r="AN146" s="478"/>
      <c r="AO146" s="478"/>
      <c r="AP146" s="479"/>
      <c r="AQ146" s="477"/>
      <c r="AR146" s="478"/>
      <c r="AS146" s="478"/>
      <c r="AT146" s="479"/>
      <c r="AU146" s="477"/>
      <c r="AV146" s="478"/>
      <c r="AW146" s="478"/>
      <c r="AX146" s="479"/>
      <c r="AY146" s="477"/>
      <c r="AZ146" s="478"/>
      <c r="BA146" s="478"/>
      <c r="BB146" s="479"/>
      <c r="BC146" s="477"/>
      <c r="BD146" s="478"/>
      <c r="BE146" s="478"/>
      <c r="BF146" s="479"/>
      <c r="BG146" s="477"/>
      <c r="BH146" s="478"/>
      <c r="BI146" s="478"/>
      <c r="BJ146" s="479"/>
      <c r="BK146" s="477"/>
      <c r="BL146" s="478"/>
      <c r="BM146" s="478"/>
      <c r="BN146" s="479"/>
      <c r="BO146" s="151" t="str">
        <f t="shared" si="58"/>
        <v>n.é.</v>
      </c>
      <c r="BP146" s="152"/>
    </row>
    <row r="147" spans="1:68" ht="20.100000000000001" customHeight="1">
      <c r="A147" s="429">
        <v>137</v>
      </c>
      <c r="B147" s="308"/>
      <c r="C147" s="123" t="s">
        <v>114</v>
      </c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5"/>
      <c r="AC147" s="156" t="s">
        <v>122</v>
      </c>
      <c r="AD147" s="157"/>
      <c r="AE147" s="477"/>
      <c r="AF147" s="478"/>
      <c r="AG147" s="478"/>
      <c r="AH147" s="479"/>
      <c r="AI147" s="477"/>
      <c r="AJ147" s="478"/>
      <c r="AK147" s="478"/>
      <c r="AL147" s="479"/>
      <c r="AM147" s="477"/>
      <c r="AN147" s="478"/>
      <c r="AO147" s="478"/>
      <c r="AP147" s="479"/>
      <c r="AQ147" s="477"/>
      <c r="AR147" s="478"/>
      <c r="AS147" s="478"/>
      <c r="AT147" s="479"/>
      <c r="AU147" s="477"/>
      <c r="AV147" s="478"/>
      <c r="AW147" s="478"/>
      <c r="AX147" s="479"/>
      <c r="AY147" s="477"/>
      <c r="AZ147" s="478"/>
      <c r="BA147" s="478"/>
      <c r="BB147" s="479"/>
      <c r="BC147" s="477"/>
      <c r="BD147" s="478"/>
      <c r="BE147" s="478"/>
      <c r="BF147" s="479"/>
      <c r="BG147" s="477"/>
      <c r="BH147" s="478"/>
      <c r="BI147" s="478"/>
      <c r="BJ147" s="479"/>
      <c r="BK147" s="477"/>
      <c r="BL147" s="478"/>
      <c r="BM147" s="478"/>
      <c r="BN147" s="479"/>
      <c r="BO147" s="151" t="str">
        <f t="shared" si="58"/>
        <v>n.é.</v>
      </c>
      <c r="BP147" s="152"/>
    </row>
    <row r="148" spans="1:68" ht="20.100000000000001" customHeight="1">
      <c r="A148" s="429">
        <v>138</v>
      </c>
      <c r="B148" s="308"/>
      <c r="C148" s="123" t="s">
        <v>115</v>
      </c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5"/>
      <c r="AC148" s="156" t="s">
        <v>123</v>
      </c>
      <c r="AD148" s="157"/>
      <c r="AE148" s="477"/>
      <c r="AF148" s="478"/>
      <c r="AG148" s="478"/>
      <c r="AH148" s="479"/>
      <c r="AI148" s="477"/>
      <c r="AJ148" s="478"/>
      <c r="AK148" s="478"/>
      <c r="AL148" s="479"/>
      <c r="AM148" s="477"/>
      <c r="AN148" s="478"/>
      <c r="AO148" s="478"/>
      <c r="AP148" s="479"/>
      <c r="AQ148" s="477"/>
      <c r="AR148" s="478"/>
      <c r="AS148" s="478"/>
      <c r="AT148" s="479"/>
      <c r="AU148" s="477"/>
      <c r="AV148" s="478"/>
      <c r="AW148" s="478"/>
      <c r="AX148" s="479"/>
      <c r="AY148" s="477"/>
      <c r="AZ148" s="478"/>
      <c r="BA148" s="478"/>
      <c r="BB148" s="479"/>
      <c r="BC148" s="477"/>
      <c r="BD148" s="478"/>
      <c r="BE148" s="478"/>
      <c r="BF148" s="479"/>
      <c r="BG148" s="477"/>
      <c r="BH148" s="478"/>
      <c r="BI148" s="478"/>
      <c r="BJ148" s="479"/>
      <c r="BK148" s="477"/>
      <c r="BL148" s="478"/>
      <c r="BM148" s="478"/>
      <c r="BN148" s="479"/>
      <c r="BO148" s="151" t="str">
        <f t="shared" si="58"/>
        <v>n.é.</v>
      </c>
      <c r="BP148" s="152"/>
    </row>
    <row r="149" spans="1:68" ht="20.100000000000001" customHeight="1">
      <c r="A149" s="430">
        <v>139</v>
      </c>
      <c r="B149" s="416"/>
      <c r="C149" s="126" t="s">
        <v>480</v>
      </c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8"/>
      <c r="AC149" s="179" t="s">
        <v>58</v>
      </c>
      <c r="AD149" s="180"/>
      <c r="AE149" s="445">
        <v>0</v>
      </c>
      <c r="AF149" s="446"/>
      <c r="AG149" s="446"/>
      <c r="AH149" s="447"/>
      <c r="AI149" s="439" t="s">
        <v>703</v>
      </c>
      <c r="AJ149" s="440"/>
      <c r="AK149" s="440"/>
      <c r="AL149" s="441"/>
      <c r="AM149" s="439" t="s">
        <v>703</v>
      </c>
      <c r="AN149" s="440"/>
      <c r="AO149" s="440"/>
      <c r="AP149" s="441"/>
      <c r="AQ149" s="445">
        <f t="shared" ref="AQ149" si="122">SUM(AQ141:AT148)</f>
        <v>0</v>
      </c>
      <c r="AR149" s="446"/>
      <c r="AS149" s="446"/>
      <c r="AT149" s="447"/>
      <c r="AU149" s="445">
        <f t="shared" ref="AU149" si="123">SUM(AU141:AX148)</f>
        <v>0</v>
      </c>
      <c r="AV149" s="446"/>
      <c r="AW149" s="446"/>
      <c r="AX149" s="447"/>
      <c r="AY149" s="445">
        <f t="shared" ref="AY149" si="124">SUM(AY141:BB148)</f>
        <v>0</v>
      </c>
      <c r="AZ149" s="446"/>
      <c r="BA149" s="446"/>
      <c r="BB149" s="447"/>
      <c r="BC149" s="445">
        <f t="shared" ref="BC149" si="125">SUM(BC141:BF148)</f>
        <v>0</v>
      </c>
      <c r="BD149" s="446"/>
      <c r="BE149" s="446"/>
      <c r="BF149" s="447"/>
      <c r="BG149" s="445">
        <f t="shared" ref="BG149" si="126">SUM(BG141:BJ148)</f>
        <v>0</v>
      </c>
      <c r="BH149" s="446"/>
      <c r="BI149" s="446"/>
      <c r="BJ149" s="447"/>
      <c r="BK149" s="445">
        <f t="shared" ref="BK149" si="127">SUM(BK141:BN148)</f>
        <v>0</v>
      </c>
      <c r="BL149" s="446"/>
      <c r="BM149" s="446"/>
      <c r="BN149" s="447"/>
      <c r="BO149" s="121" t="str">
        <f>IF(AQ149&gt;0,BK149/AQ149,"n.é.")</f>
        <v>n.é.</v>
      </c>
      <c r="BP149" s="122"/>
    </row>
    <row r="150" spans="1:68" ht="20.100000000000001" customHeight="1">
      <c r="A150" s="429">
        <v>140</v>
      </c>
      <c r="B150" s="308"/>
      <c r="C150" s="190" t="s">
        <v>143</v>
      </c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2"/>
      <c r="AC150" s="156" t="s">
        <v>131</v>
      </c>
      <c r="AD150" s="157"/>
      <c r="AE150" s="477"/>
      <c r="AF150" s="478"/>
      <c r="AG150" s="478"/>
      <c r="AH150" s="479"/>
      <c r="AI150" s="477"/>
      <c r="AJ150" s="478"/>
      <c r="AK150" s="478"/>
      <c r="AL150" s="479"/>
      <c r="AM150" s="477"/>
      <c r="AN150" s="478"/>
      <c r="AO150" s="478"/>
      <c r="AP150" s="479"/>
      <c r="AQ150" s="477"/>
      <c r="AR150" s="478"/>
      <c r="AS150" s="478"/>
      <c r="AT150" s="479"/>
      <c r="AU150" s="477"/>
      <c r="AV150" s="478"/>
      <c r="AW150" s="478"/>
      <c r="AX150" s="479"/>
      <c r="AY150" s="477"/>
      <c r="AZ150" s="478"/>
      <c r="BA150" s="478"/>
      <c r="BB150" s="479"/>
      <c r="BC150" s="477"/>
      <c r="BD150" s="478"/>
      <c r="BE150" s="478"/>
      <c r="BF150" s="479"/>
      <c r="BG150" s="477"/>
      <c r="BH150" s="478"/>
      <c r="BI150" s="478"/>
      <c r="BJ150" s="479"/>
      <c r="BK150" s="477"/>
      <c r="BL150" s="478"/>
      <c r="BM150" s="478"/>
      <c r="BN150" s="479"/>
      <c r="BO150" s="151" t="str">
        <f t="shared" ref="BO150:BO209" si="128">IF(AQ150&lt;&gt;"",BK150/AQ150,"n.é.")</f>
        <v>n.é.</v>
      </c>
      <c r="BP150" s="152"/>
    </row>
    <row r="151" spans="1:68" ht="20.100000000000001" customHeight="1">
      <c r="A151" s="429">
        <v>141</v>
      </c>
      <c r="B151" s="308"/>
      <c r="C151" s="190" t="s">
        <v>144</v>
      </c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2"/>
      <c r="AC151" s="156" t="s">
        <v>132</v>
      </c>
      <c r="AD151" s="157"/>
      <c r="AE151" s="477">
        <v>0</v>
      </c>
      <c r="AF151" s="478"/>
      <c r="AG151" s="478"/>
      <c r="AH151" s="479"/>
      <c r="AI151" s="439" t="s">
        <v>703</v>
      </c>
      <c r="AJ151" s="440"/>
      <c r="AK151" s="440"/>
      <c r="AL151" s="441"/>
      <c r="AM151" s="439" t="s">
        <v>703</v>
      </c>
      <c r="AN151" s="440"/>
      <c r="AO151" s="440"/>
      <c r="AP151" s="441"/>
      <c r="AQ151" s="477">
        <v>179</v>
      </c>
      <c r="AR151" s="478"/>
      <c r="AS151" s="478"/>
      <c r="AT151" s="479"/>
      <c r="AU151" s="477">
        <v>0</v>
      </c>
      <c r="AV151" s="478"/>
      <c r="AW151" s="478"/>
      <c r="AX151" s="479"/>
      <c r="AY151" s="477">
        <v>179</v>
      </c>
      <c r="AZ151" s="478"/>
      <c r="BA151" s="478"/>
      <c r="BB151" s="479"/>
      <c r="BC151" s="477">
        <v>0</v>
      </c>
      <c r="BD151" s="478"/>
      <c r="BE151" s="478"/>
      <c r="BF151" s="479"/>
      <c r="BG151" s="477">
        <v>0</v>
      </c>
      <c r="BH151" s="478"/>
      <c r="BI151" s="478"/>
      <c r="BJ151" s="479"/>
      <c r="BK151" s="477">
        <v>179</v>
      </c>
      <c r="BL151" s="478"/>
      <c r="BM151" s="478"/>
      <c r="BN151" s="479"/>
      <c r="BO151" s="151">
        <f t="shared" si="128"/>
        <v>1</v>
      </c>
      <c r="BP151" s="152"/>
    </row>
    <row r="152" spans="1:68" ht="20.100000000000001" customHeight="1">
      <c r="A152" s="429">
        <v>142</v>
      </c>
      <c r="B152" s="308"/>
      <c r="C152" s="190" t="s">
        <v>446</v>
      </c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2"/>
      <c r="AC152" s="156" t="s">
        <v>133</v>
      </c>
      <c r="AD152" s="157"/>
      <c r="AE152" s="477"/>
      <c r="AF152" s="478"/>
      <c r="AG152" s="478"/>
      <c r="AH152" s="479"/>
      <c r="AI152" s="477"/>
      <c r="AJ152" s="478"/>
      <c r="AK152" s="478"/>
      <c r="AL152" s="479"/>
      <c r="AM152" s="477"/>
      <c r="AN152" s="478"/>
      <c r="AO152" s="478"/>
      <c r="AP152" s="479"/>
      <c r="AQ152" s="477"/>
      <c r="AR152" s="478"/>
      <c r="AS152" s="478"/>
      <c r="AT152" s="479"/>
      <c r="AU152" s="477"/>
      <c r="AV152" s="478"/>
      <c r="AW152" s="478"/>
      <c r="AX152" s="479"/>
      <c r="AY152" s="477"/>
      <c r="AZ152" s="478"/>
      <c r="BA152" s="478"/>
      <c r="BB152" s="479"/>
      <c r="BC152" s="477"/>
      <c r="BD152" s="478"/>
      <c r="BE152" s="478"/>
      <c r="BF152" s="479"/>
      <c r="BG152" s="477"/>
      <c r="BH152" s="478"/>
      <c r="BI152" s="478"/>
      <c r="BJ152" s="479"/>
      <c r="BK152" s="477"/>
      <c r="BL152" s="478"/>
      <c r="BM152" s="478"/>
      <c r="BN152" s="479"/>
      <c r="BO152" s="151" t="str">
        <f t="shared" si="128"/>
        <v>n.é.</v>
      </c>
      <c r="BP152" s="152"/>
    </row>
    <row r="153" spans="1:68" ht="20.100000000000001" customHeight="1">
      <c r="A153" s="429">
        <v>143</v>
      </c>
      <c r="B153" s="308"/>
      <c r="C153" s="190" t="s">
        <v>445</v>
      </c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2"/>
      <c r="AC153" s="156" t="s">
        <v>134</v>
      </c>
      <c r="AD153" s="157"/>
      <c r="AE153" s="477"/>
      <c r="AF153" s="478"/>
      <c r="AG153" s="478"/>
      <c r="AH153" s="479"/>
      <c r="AI153" s="477"/>
      <c r="AJ153" s="478"/>
      <c r="AK153" s="478"/>
      <c r="AL153" s="479"/>
      <c r="AM153" s="477"/>
      <c r="AN153" s="478"/>
      <c r="AO153" s="478"/>
      <c r="AP153" s="479"/>
      <c r="AQ153" s="477"/>
      <c r="AR153" s="478"/>
      <c r="AS153" s="478"/>
      <c r="AT153" s="479"/>
      <c r="AU153" s="477"/>
      <c r="AV153" s="478"/>
      <c r="AW153" s="478"/>
      <c r="AX153" s="479"/>
      <c r="AY153" s="477"/>
      <c r="AZ153" s="478"/>
      <c r="BA153" s="478"/>
      <c r="BB153" s="479"/>
      <c r="BC153" s="477"/>
      <c r="BD153" s="478"/>
      <c r="BE153" s="478"/>
      <c r="BF153" s="479"/>
      <c r="BG153" s="477"/>
      <c r="BH153" s="478"/>
      <c r="BI153" s="478"/>
      <c r="BJ153" s="479"/>
      <c r="BK153" s="477"/>
      <c r="BL153" s="478"/>
      <c r="BM153" s="478"/>
      <c r="BN153" s="479"/>
      <c r="BO153" s="151" t="str">
        <f t="shared" si="128"/>
        <v>n.é.</v>
      </c>
      <c r="BP153" s="152"/>
    </row>
    <row r="154" spans="1:68" ht="20.100000000000001" customHeight="1">
      <c r="A154" s="429">
        <v>144</v>
      </c>
      <c r="B154" s="308"/>
      <c r="C154" s="190" t="s">
        <v>444</v>
      </c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2"/>
      <c r="AC154" s="156" t="s">
        <v>135</v>
      </c>
      <c r="AD154" s="157"/>
      <c r="AE154" s="477"/>
      <c r="AF154" s="478"/>
      <c r="AG154" s="478"/>
      <c r="AH154" s="479"/>
      <c r="AI154" s="477"/>
      <c r="AJ154" s="478"/>
      <c r="AK154" s="478"/>
      <c r="AL154" s="479"/>
      <c r="AM154" s="477"/>
      <c r="AN154" s="478"/>
      <c r="AO154" s="478"/>
      <c r="AP154" s="479"/>
      <c r="AQ154" s="477"/>
      <c r="AR154" s="478"/>
      <c r="AS154" s="478"/>
      <c r="AT154" s="479"/>
      <c r="AU154" s="477"/>
      <c r="AV154" s="478"/>
      <c r="AW154" s="478"/>
      <c r="AX154" s="479"/>
      <c r="AY154" s="477"/>
      <c r="AZ154" s="478"/>
      <c r="BA154" s="478"/>
      <c r="BB154" s="479"/>
      <c r="BC154" s="477"/>
      <c r="BD154" s="478"/>
      <c r="BE154" s="478"/>
      <c r="BF154" s="479"/>
      <c r="BG154" s="477"/>
      <c r="BH154" s="478"/>
      <c r="BI154" s="478"/>
      <c r="BJ154" s="479"/>
      <c r="BK154" s="477"/>
      <c r="BL154" s="478"/>
      <c r="BM154" s="478"/>
      <c r="BN154" s="479"/>
      <c r="BO154" s="151" t="str">
        <f t="shared" si="128"/>
        <v>n.é.</v>
      </c>
      <c r="BP154" s="152"/>
    </row>
    <row r="155" spans="1:68" ht="20.100000000000001" customHeight="1">
      <c r="A155" s="429">
        <v>145</v>
      </c>
      <c r="B155" s="308"/>
      <c r="C155" s="190" t="s">
        <v>145</v>
      </c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2"/>
      <c r="AC155" s="156" t="s">
        <v>136</v>
      </c>
      <c r="AD155" s="157"/>
      <c r="AE155" s="477"/>
      <c r="AF155" s="478"/>
      <c r="AG155" s="478"/>
      <c r="AH155" s="479"/>
      <c r="AI155" s="477"/>
      <c r="AJ155" s="478"/>
      <c r="AK155" s="478"/>
      <c r="AL155" s="479"/>
      <c r="AM155" s="477"/>
      <c r="AN155" s="478"/>
      <c r="AO155" s="478"/>
      <c r="AP155" s="479"/>
      <c r="AQ155" s="477"/>
      <c r="AR155" s="478"/>
      <c r="AS155" s="478"/>
      <c r="AT155" s="479"/>
      <c r="AU155" s="477"/>
      <c r="AV155" s="478"/>
      <c r="AW155" s="478"/>
      <c r="AX155" s="479"/>
      <c r="AY155" s="477"/>
      <c r="AZ155" s="478"/>
      <c r="BA155" s="478"/>
      <c r="BB155" s="479"/>
      <c r="BC155" s="477"/>
      <c r="BD155" s="478"/>
      <c r="BE155" s="478"/>
      <c r="BF155" s="479"/>
      <c r="BG155" s="477"/>
      <c r="BH155" s="478"/>
      <c r="BI155" s="478"/>
      <c r="BJ155" s="479"/>
      <c r="BK155" s="477"/>
      <c r="BL155" s="478"/>
      <c r="BM155" s="478"/>
      <c r="BN155" s="479"/>
      <c r="BO155" s="151" t="str">
        <f t="shared" si="128"/>
        <v>n.é.</v>
      </c>
      <c r="BP155" s="152"/>
    </row>
    <row r="156" spans="1:68" ht="20.100000000000001" customHeight="1">
      <c r="A156" s="429">
        <v>146</v>
      </c>
      <c r="B156" s="308"/>
      <c r="C156" s="190" t="s">
        <v>443</v>
      </c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2"/>
      <c r="AC156" s="156" t="s">
        <v>137</v>
      </c>
      <c r="AD156" s="157"/>
      <c r="AE156" s="477"/>
      <c r="AF156" s="478"/>
      <c r="AG156" s="478"/>
      <c r="AH156" s="479"/>
      <c r="AI156" s="477"/>
      <c r="AJ156" s="478"/>
      <c r="AK156" s="478"/>
      <c r="AL156" s="479"/>
      <c r="AM156" s="477"/>
      <c r="AN156" s="478"/>
      <c r="AO156" s="478"/>
      <c r="AP156" s="479"/>
      <c r="AQ156" s="477"/>
      <c r="AR156" s="478"/>
      <c r="AS156" s="478"/>
      <c r="AT156" s="479"/>
      <c r="AU156" s="477"/>
      <c r="AV156" s="478"/>
      <c r="AW156" s="478"/>
      <c r="AX156" s="479"/>
      <c r="AY156" s="477"/>
      <c r="AZ156" s="478"/>
      <c r="BA156" s="478"/>
      <c r="BB156" s="479"/>
      <c r="BC156" s="477"/>
      <c r="BD156" s="478"/>
      <c r="BE156" s="478"/>
      <c r="BF156" s="479"/>
      <c r="BG156" s="477"/>
      <c r="BH156" s="478"/>
      <c r="BI156" s="478"/>
      <c r="BJ156" s="479"/>
      <c r="BK156" s="477"/>
      <c r="BL156" s="478"/>
      <c r="BM156" s="478"/>
      <c r="BN156" s="479"/>
      <c r="BO156" s="151" t="str">
        <f t="shared" si="128"/>
        <v>n.é.</v>
      </c>
      <c r="BP156" s="152"/>
    </row>
    <row r="157" spans="1:68" ht="20.100000000000001" customHeight="1">
      <c r="A157" s="429">
        <v>147</v>
      </c>
      <c r="B157" s="308"/>
      <c r="C157" s="190" t="s">
        <v>442</v>
      </c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2"/>
      <c r="AC157" s="156" t="s">
        <v>138</v>
      </c>
      <c r="AD157" s="157"/>
      <c r="AE157" s="477">
        <v>0</v>
      </c>
      <c r="AF157" s="478"/>
      <c r="AG157" s="478"/>
      <c r="AH157" s="479"/>
      <c r="AI157" s="439" t="s">
        <v>703</v>
      </c>
      <c r="AJ157" s="440"/>
      <c r="AK157" s="440"/>
      <c r="AL157" s="441"/>
      <c r="AM157" s="439" t="s">
        <v>703</v>
      </c>
      <c r="AN157" s="440"/>
      <c r="AO157" s="440"/>
      <c r="AP157" s="441"/>
      <c r="AQ157" s="477">
        <v>23</v>
      </c>
      <c r="AR157" s="478"/>
      <c r="AS157" s="478"/>
      <c r="AT157" s="479"/>
      <c r="AU157" s="477">
        <v>0</v>
      </c>
      <c r="AV157" s="478"/>
      <c r="AW157" s="478"/>
      <c r="AX157" s="479"/>
      <c r="AY157" s="477">
        <v>23</v>
      </c>
      <c r="AZ157" s="478"/>
      <c r="BA157" s="478"/>
      <c r="BB157" s="479"/>
      <c r="BC157" s="477">
        <v>0</v>
      </c>
      <c r="BD157" s="478"/>
      <c r="BE157" s="478"/>
      <c r="BF157" s="479"/>
      <c r="BG157" s="477">
        <v>0</v>
      </c>
      <c r="BH157" s="478"/>
      <c r="BI157" s="478"/>
      <c r="BJ157" s="479"/>
      <c r="BK157" s="477">
        <v>23</v>
      </c>
      <c r="BL157" s="478"/>
      <c r="BM157" s="478"/>
      <c r="BN157" s="479"/>
      <c r="BO157" s="151">
        <f t="shared" si="128"/>
        <v>1</v>
      </c>
      <c r="BP157" s="152"/>
    </row>
    <row r="158" spans="1:68" ht="20.100000000000001" customHeight="1">
      <c r="A158" s="429">
        <v>148</v>
      </c>
      <c r="B158" s="308"/>
      <c r="C158" s="190" t="s">
        <v>146</v>
      </c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2"/>
      <c r="AC158" s="156" t="s">
        <v>139</v>
      </c>
      <c r="AD158" s="157"/>
      <c r="AE158" s="477"/>
      <c r="AF158" s="478"/>
      <c r="AG158" s="478"/>
      <c r="AH158" s="479"/>
      <c r="AI158" s="477"/>
      <c r="AJ158" s="478"/>
      <c r="AK158" s="478"/>
      <c r="AL158" s="479"/>
      <c r="AM158" s="477"/>
      <c r="AN158" s="478"/>
      <c r="AO158" s="478"/>
      <c r="AP158" s="479"/>
      <c r="AQ158" s="477"/>
      <c r="AR158" s="478"/>
      <c r="AS158" s="478"/>
      <c r="AT158" s="479"/>
      <c r="AU158" s="477"/>
      <c r="AV158" s="478"/>
      <c r="AW158" s="478"/>
      <c r="AX158" s="479"/>
      <c r="AY158" s="477"/>
      <c r="AZ158" s="478"/>
      <c r="BA158" s="478"/>
      <c r="BB158" s="479"/>
      <c r="BC158" s="477"/>
      <c r="BD158" s="478"/>
      <c r="BE158" s="478"/>
      <c r="BF158" s="479"/>
      <c r="BG158" s="477"/>
      <c r="BH158" s="478"/>
      <c r="BI158" s="478"/>
      <c r="BJ158" s="479"/>
      <c r="BK158" s="477"/>
      <c r="BL158" s="478"/>
      <c r="BM158" s="478"/>
      <c r="BN158" s="479"/>
      <c r="BO158" s="151" t="str">
        <f t="shared" si="128"/>
        <v>n.é.</v>
      </c>
      <c r="BP158" s="152"/>
    </row>
    <row r="159" spans="1:68" ht="20.100000000000001" customHeight="1">
      <c r="A159" s="429">
        <v>149</v>
      </c>
      <c r="B159" s="308"/>
      <c r="C159" s="193" t="s">
        <v>147</v>
      </c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5"/>
      <c r="AC159" s="156" t="s">
        <v>140</v>
      </c>
      <c r="AD159" s="157"/>
      <c r="AE159" s="477"/>
      <c r="AF159" s="478"/>
      <c r="AG159" s="478"/>
      <c r="AH159" s="479"/>
      <c r="AI159" s="477"/>
      <c r="AJ159" s="478"/>
      <c r="AK159" s="478"/>
      <c r="AL159" s="479"/>
      <c r="AM159" s="477"/>
      <c r="AN159" s="478"/>
      <c r="AO159" s="478"/>
      <c r="AP159" s="479"/>
      <c r="AQ159" s="477"/>
      <c r="AR159" s="478"/>
      <c r="AS159" s="478"/>
      <c r="AT159" s="479"/>
      <c r="AU159" s="477"/>
      <c r="AV159" s="478"/>
      <c r="AW159" s="478"/>
      <c r="AX159" s="479"/>
      <c r="AY159" s="477"/>
      <c r="AZ159" s="478"/>
      <c r="BA159" s="478"/>
      <c r="BB159" s="479"/>
      <c r="BC159" s="477"/>
      <c r="BD159" s="478"/>
      <c r="BE159" s="478"/>
      <c r="BF159" s="479"/>
      <c r="BG159" s="477"/>
      <c r="BH159" s="478"/>
      <c r="BI159" s="478"/>
      <c r="BJ159" s="479"/>
      <c r="BK159" s="477"/>
      <c r="BL159" s="478"/>
      <c r="BM159" s="478"/>
      <c r="BN159" s="479"/>
      <c r="BO159" s="151" t="str">
        <f t="shared" si="128"/>
        <v>n.é.</v>
      </c>
      <c r="BP159" s="152"/>
    </row>
    <row r="160" spans="1:68" ht="20.100000000000001" customHeight="1">
      <c r="A160" s="429">
        <v>150</v>
      </c>
      <c r="B160" s="308"/>
      <c r="C160" s="190" t="s">
        <v>148</v>
      </c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2"/>
      <c r="AC160" s="156" t="s">
        <v>141</v>
      </c>
      <c r="AD160" s="157"/>
      <c r="AE160" s="477"/>
      <c r="AF160" s="478"/>
      <c r="AG160" s="478"/>
      <c r="AH160" s="479"/>
      <c r="AI160" s="477"/>
      <c r="AJ160" s="478"/>
      <c r="AK160" s="478"/>
      <c r="AL160" s="479"/>
      <c r="AM160" s="477"/>
      <c r="AN160" s="478"/>
      <c r="AO160" s="478"/>
      <c r="AP160" s="479"/>
      <c r="AQ160" s="477"/>
      <c r="AR160" s="478"/>
      <c r="AS160" s="478"/>
      <c r="AT160" s="479"/>
      <c r="AU160" s="477"/>
      <c r="AV160" s="478"/>
      <c r="AW160" s="478"/>
      <c r="AX160" s="479"/>
      <c r="AY160" s="477"/>
      <c r="AZ160" s="478"/>
      <c r="BA160" s="478"/>
      <c r="BB160" s="479"/>
      <c r="BC160" s="477"/>
      <c r="BD160" s="478"/>
      <c r="BE160" s="478"/>
      <c r="BF160" s="479"/>
      <c r="BG160" s="477"/>
      <c r="BH160" s="478"/>
      <c r="BI160" s="478"/>
      <c r="BJ160" s="479"/>
      <c r="BK160" s="477"/>
      <c r="BL160" s="478"/>
      <c r="BM160" s="478"/>
      <c r="BN160" s="479"/>
      <c r="BO160" s="151" t="str">
        <f t="shared" si="128"/>
        <v>n.é.</v>
      </c>
      <c r="BP160" s="152"/>
    </row>
    <row r="161" spans="1:68" ht="20.100000000000001" customHeight="1">
      <c r="A161" s="429">
        <v>151</v>
      </c>
      <c r="B161" s="308"/>
      <c r="C161" s="193" t="s">
        <v>149</v>
      </c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5"/>
      <c r="AC161" s="156" t="s">
        <v>142</v>
      </c>
      <c r="AD161" s="157"/>
      <c r="AE161" s="477"/>
      <c r="AF161" s="478"/>
      <c r="AG161" s="478"/>
      <c r="AH161" s="479"/>
      <c r="AI161" s="477"/>
      <c r="AJ161" s="478"/>
      <c r="AK161" s="478"/>
      <c r="AL161" s="479"/>
      <c r="AM161" s="477"/>
      <c r="AN161" s="478"/>
      <c r="AO161" s="478"/>
      <c r="AP161" s="479"/>
      <c r="AQ161" s="477"/>
      <c r="AR161" s="478"/>
      <c r="AS161" s="478"/>
      <c r="AT161" s="479"/>
      <c r="AU161" s="477"/>
      <c r="AV161" s="478"/>
      <c r="AW161" s="478"/>
      <c r="AX161" s="479"/>
      <c r="AY161" s="477"/>
      <c r="AZ161" s="478"/>
      <c r="BA161" s="478"/>
      <c r="BB161" s="479"/>
      <c r="BC161" s="477"/>
      <c r="BD161" s="478"/>
      <c r="BE161" s="478"/>
      <c r="BF161" s="479"/>
      <c r="BG161" s="477"/>
      <c r="BH161" s="478"/>
      <c r="BI161" s="478"/>
      <c r="BJ161" s="479"/>
      <c r="BK161" s="477"/>
      <c r="BL161" s="478"/>
      <c r="BM161" s="478"/>
      <c r="BN161" s="479"/>
      <c r="BO161" s="151" t="str">
        <f t="shared" si="128"/>
        <v>n.é.</v>
      </c>
      <c r="BP161" s="152"/>
    </row>
    <row r="162" spans="1:68" ht="20.100000000000001" customHeight="1">
      <c r="A162" s="430">
        <v>152</v>
      </c>
      <c r="B162" s="416"/>
      <c r="C162" s="126" t="s">
        <v>481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8"/>
      <c r="AC162" s="179" t="s">
        <v>59</v>
      </c>
      <c r="AD162" s="180"/>
      <c r="AE162" s="445">
        <v>0</v>
      </c>
      <c r="AF162" s="446"/>
      <c r="AG162" s="446"/>
      <c r="AH162" s="447"/>
      <c r="AI162" s="445">
        <f>SUM(AI150:AL161)</f>
        <v>0</v>
      </c>
      <c r="AJ162" s="446"/>
      <c r="AK162" s="446"/>
      <c r="AL162" s="447"/>
      <c r="AM162" s="445">
        <f>SUM(AM150:AP161)</f>
        <v>0</v>
      </c>
      <c r="AN162" s="446"/>
      <c r="AO162" s="446"/>
      <c r="AP162" s="447"/>
      <c r="AQ162" s="445">
        <f t="shared" ref="AQ162" si="129">SUM(AQ150:AT161)</f>
        <v>202</v>
      </c>
      <c r="AR162" s="446"/>
      <c r="AS162" s="446"/>
      <c r="AT162" s="447"/>
      <c r="AU162" s="445">
        <f t="shared" ref="AU162" si="130">SUM(AU150:AX161)</f>
        <v>0</v>
      </c>
      <c r="AV162" s="446"/>
      <c r="AW162" s="446"/>
      <c r="AX162" s="447"/>
      <c r="AY162" s="445">
        <f t="shared" ref="AY162" si="131">SUM(AY150:BB161)</f>
        <v>202</v>
      </c>
      <c r="AZ162" s="446"/>
      <c r="BA162" s="446"/>
      <c r="BB162" s="447"/>
      <c r="BC162" s="445">
        <f t="shared" ref="BC162" si="132">SUM(BC150:BF161)</f>
        <v>0</v>
      </c>
      <c r="BD162" s="446"/>
      <c r="BE162" s="446"/>
      <c r="BF162" s="447"/>
      <c r="BG162" s="445">
        <f t="shared" ref="BG162" si="133">SUM(BG150:BJ161)</f>
        <v>0</v>
      </c>
      <c r="BH162" s="446"/>
      <c r="BI162" s="446"/>
      <c r="BJ162" s="447"/>
      <c r="BK162" s="445">
        <f t="shared" ref="BK162" si="134">SUM(BK150:BN161)</f>
        <v>202</v>
      </c>
      <c r="BL162" s="446"/>
      <c r="BM162" s="446"/>
      <c r="BN162" s="447"/>
      <c r="BO162" s="121">
        <f>IF(AQ162&gt;0,BK162/AQ162,"n.é.")</f>
        <v>1</v>
      </c>
      <c r="BP162" s="122"/>
    </row>
    <row r="163" spans="1:68" ht="20.100000000000001" customHeight="1">
      <c r="A163" s="429">
        <v>153</v>
      </c>
      <c r="B163" s="308"/>
      <c r="C163" s="199" t="s">
        <v>150</v>
      </c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1"/>
      <c r="AC163" s="156" t="s">
        <v>124</v>
      </c>
      <c r="AD163" s="157"/>
      <c r="AE163" s="477">
        <v>200</v>
      </c>
      <c r="AF163" s="478"/>
      <c r="AG163" s="478"/>
      <c r="AH163" s="479"/>
      <c r="AI163" s="439" t="s">
        <v>703</v>
      </c>
      <c r="AJ163" s="440"/>
      <c r="AK163" s="440"/>
      <c r="AL163" s="441"/>
      <c r="AM163" s="439" t="s">
        <v>703</v>
      </c>
      <c r="AN163" s="440"/>
      <c r="AO163" s="440"/>
      <c r="AP163" s="441"/>
      <c r="AQ163" s="477">
        <v>604</v>
      </c>
      <c r="AR163" s="478"/>
      <c r="AS163" s="478"/>
      <c r="AT163" s="479"/>
      <c r="AU163" s="477">
        <v>0</v>
      </c>
      <c r="AV163" s="478"/>
      <c r="AW163" s="478"/>
      <c r="AX163" s="479"/>
      <c r="AY163" s="477">
        <v>604</v>
      </c>
      <c r="AZ163" s="478"/>
      <c r="BA163" s="478"/>
      <c r="BB163" s="479"/>
      <c r="BC163" s="477">
        <v>0</v>
      </c>
      <c r="BD163" s="478"/>
      <c r="BE163" s="478"/>
      <c r="BF163" s="479"/>
      <c r="BG163" s="477">
        <v>0</v>
      </c>
      <c r="BH163" s="478"/>
      <c r="BI163" s="478"/>
      <c r="BJ163" s="479"/>
      <c r="BK163" s="477">
        <v>604</v>
      </c>
      <c r="BL163" s="478"/>
      <c r="BM163" s="478"/>
      <c r="BN163" s="479"/>
      <c r="BO163" s="151">
        <f t="shared" si="128"/>
        <v>1</v>
      </c>
      <c r="BP163" s="152"/>
    </row>
    <row r="164" spans="1:68" ht="20.100000000000001" customHeight="1">
      <c r="A164" s="429">
        <v>154</v>
      </c>
      <c r="B164" s="308"/>
      <c r="C164" s="199" t="s">
        <v>151</v>
      </c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1"/>
      <c r="AC164" s="156" t="s">
        <v>125</v>
      </c>
      <c r="AD164" s="157"/>
      <c r="AE164" s="477"/>
      <c r="AF164" s="478"/>
      <c r="AG164" s="478"/>
      <c r="AH164" s="479"/>
      <c r="AI164" s="477"/>
      <c r="AJ164" s="478"/>
      <c r="AK164" s="478"/>
      <c r="AL164" s="479"/>
      <c r="AM164" s="477"/>
      <c r="AN164" s="478"/>
      <c r="AO164" s="478"/>
      <c r="AP164" s="479"/>
      <c r="AQ164" s="477"/>
      <c r="AR164" s="478"/>
      <c r="AS164" s="478"/>
      <c r="AT164" s="479"/>
      <c r="AU164" s="477"/>
      <c r="AV164" s="478"/>
      <c r="AW164" s="478"/>
      <c r="AX164" s="479"/>
      <c r="AY164" s="477"/>
      <c r="AZ164" s="478"/>
      <c r="BA164" s="478"/>
      <c r="BB164" s="479"/>
      <c r="BC164" s="477"/>
      <c r="BD164" s="478"/>
      <c r="BE164" s="478"/>
      <c r="BF164" s="479"/>
      <c r="BG164" s="477"/>
      <c r="BH164" s="478"/>
      <c r="BI164" s="478"/>
      <c r="BJ164" s="479"/>
      <c r="BK164" s="477"/>
      <c r="BL164" s="478"/>
      <c r="BM164" s="478"/>
      <c r="BN164" s="479"/>
      <c r="BO164" s="151" t="str">
        <f t="shared" si="128"/>
        <v>n.é.</v>
      </c>
      <c r="BP164" s="152"/>
    </row>
    <row r="165" spans="1:68" ht="20.100000000000001" customHeight="1">
      <c r="A165" s="429">
        <v>155</v>
      </c>
      <c r="B165" s="308"/>
      <c r="C165" s="199" t="s">
        <v>152</v>
      </c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1"/>
      <c r="AC165" s="156" t="s">
        <v>126</v>
      </c>
      <c r="AD165" s="157"/>
      <c r="AE165" s="477">
        <v>850</v>
      </c>
      <c r="AF165" s="478"/>
      <c r="AG165" s="478"/>
      <c r="AH165" s="479"/>
      <c r="AI165" s="439" t="s">
        <v>703</v>
      </c>
      <c r="AJ165" s="440"/>
      <c r="AK165" s="440"/>
      <c r="AL165" s="441"/>
      <c r="AM165" s="439" t="s">
        <v>703</v>
      </c>
      <c r="AN165" s="440"/>
      <c r="AO165" s="440"/>
      <c r="AP165" s="441"/>
      <c r="AQ165" s="477">
        <v>850</v>
      </c>
      <c r="AR165" s="478"/>
      <c r="AS165" s="478"/>
      <c r="AT165" s="479"/>
      <c r="AU165" s="477">
        <v>26</v>
      </c>
      <c r="AV165" s="478"/>
      <c r="AW165" s="478"/>
      <c r="AX165" s="479"/>
      <c r="AY165" s="477">
        <v>324</v>
      </c>
      <c r="AZ165" s="478"/>
      <c r="BA165" s="478"/>
      <c r="BB165" s="479"/>
      <c r="BC165" s="477">
        <v>0</v>
      </c>
      <c r="BD165" s="478"/>
      <c r="BE165" s="478"/>
      <c r="BF165" s="479"/>
      <c r="BG165" s="477">
        <v>0</v>
      </c>
      <c r="BH165" s="478"/>
      <c r="BI165" s="478"/>
      <c r="BJ165" s="479"/>
      <c r="BK165" s="477">
        <v>324</v>
      </c>
      <c r="BL165" s="478"/>
      <c r="BM165" s="478"/>
      <c r="BN165" s="479"/>
      <c r="BO165" s="151">
        <f t="shared" si="128"/>
        <v>0.38117647058823528</v>
      </c>
      <c r="BP165" s="152"/>
    </row>
    <row r="166" spans="1:68" ht="20.100000000000001" customHeight="1">
      <c r="A166" s="429">
        <v>156</v>
      </c>
      <c r="B166" s="308"/>
      <c r="C166" s="199" t="s">
        <v>153</v>
      </c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1"/>
      <c r="AC166" s="156" t="s">
        <v>127</v>
      </c>
      <c r="AD166" s="157"/>
      <c r="AE166" s="477">
        <v>100</v>
      </c>
      <c r="AF166" s="478"/>
      <c r="AG166" s="478"/>
      <c r="AH166" s="479"/>
      <c r="AI166" s="439" t="s">
        <v>703</v>
      </c>
      <c r="AJ166" s="440"/>
      <c r="AK166" s="440"/>
      <c r="AL166" s="441"/>
      <c r="AM166" s="439" t="s">
        <v>703</v>
      </c>
      <c r="AN166" s="440"/>
      <c r="AO166" s="440"/>
      <c r="AP166" s="441"/>
      <c r="AQ166" s="477">
        <v>100</v>
      </c>
      <c r="AR166" s="478"/>
      <c r="AS166" s="478"/>
      <c r="AT166" s="479"/>
      <c r="AU166" s="477">
        <v>100</v>
      </c>
      <c r="AV166" s="478"/>
      <c r="AW166" s="478"/>
      <c r="AX166" s="479"/>
      <c r="AY166" s="477">
        <v>0</v>
      </c>
      <c r="AZ166" s="478"/>
      <c r="BA166" s="478"/>
      <c r="BB166" s="479"/>
      <c r="BC166" s="477">
        <v>0</v>
      </c>
      <c r="BD166" s="478"/>
      <c r="BE166" s="478"/>
      <c r="BF166" s="479"/>
      <c r="BG166" s="477">
        <v>0</v>
      </c>
      <c r="BH166" s="478"/>
      <c r="BI166" s="478"/>
      <c r="BJ166" s="479"/>
      <c r="BK166" s="477">
        <v>0</v>
      </c>
      <c r="BL166" s="478"/>
      <c r="BM166" s="478"/>
      <c r="BN166" s="479"/>
      <c r="BO166" s="151">
        <f t="shared" si="128"/>
        <v>0</v>
      </c>
      <c r="BP166" s="152"/>
    </row>
    <row r="167" spans="1:68" ht="20.100000000000001" customHeight="1">
      <c r="A167" s="429">
        <v>157</v>
      </c>
      <c r="B167" s="308"/>
      <c r="C167" s="181" t="s">
        <v>154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3"/>
      <c r="AC167" s="156" t="s">
        <v>128</v>
      </c>
      <c r="AD167" s="157"/>
      <c r="AE167" s="477"/>
      <c r="AF167" s="478"/>
      <c r="AG167" s="478"/>
      <c r="AH167" s="479"/>
      <c r="AI167" s="477"/>
      <c r="AJ167" s="478"/>
      <c r="AK167" s="478"/>
      <c r="AL167" s="479"/>
      <c r="AM167" s="477"/>
      <c r="AN167" s="478"/>
      <c r="AO167" s="478"/>
      <c r="AP167" s="479"/>
      <c r="AQ167" s="477"/>
      <c r="AR167" s="478"/>
      <c r="AS167" s="478"/>
      <c r="AT167" s="479"/>
      <c r="AU167" s="477"/>
      <c r="AV167" s="478"/>
      <c r="AW167" s="478"/>
      <c r="AX167" s="479"/>
      <c r="AY167" s="477"/>
      <c r="AZ167" s="478"/>
      <c r="BA167" s="478"/>
      <c r="BB167" s="479"/>
      <c r="BC167" s="477"/>
      <c r="BD167" s="478"/>
      <c r="BE167" s="478"/>
      <c r="BF167" s="479"/>
      <c r="BG167" s="477"/>
      <c r="BH167" s="478"/>
      <c r="BI167" s="478"/>
      <c r="BJ167" s="479"/>
      <c r="BK167" s="477"/>
      <c r="BL167" s="478"/>
      <c r="BM167" s="478"/>
      <c r="BN167" s="479"/>
      <c r="BO167" s="151" t="str">
        <f t="shared" si="128"/>
        <v>n.é.</v>
      </c>
      <c r="BP167" s="152"/>
    </row>
    <row r="168" spans="1:68" ht="20.100000000000001" customHeight="1">
      <c r="A168" s="429">
        <v>158</v>
      </c>
      <c r="B168" s="308"/>
      <c r="C168" s="181" t="s">
        <v>155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3"/>
      <c r="AC168" s="156" t="s">
        <v>129</v>
      </c>
      <c r="AD168" s="157"/>
      <c r="AE168" s="477"/>
      <c r="AF168" s="478"/>
      <c r="AG168" s="478"/>
      <c r="AH168" s="479"/>
      <c r="AI168" s="477"/>
      <c r="AJ168" s="478"/>
      <c r="AK168" s="478"/>
      <c r="AL168" s="479"/>
      <c r="AM168" s="477"/>
      <c r="AN168" s="478"/>
      <c r="AO168" s="478"/>
      <c r="AP168" s="479"/>
      <c r="AQ168" s="477"/>
      <c r="AR168" s="478"/>
      <c r="AS168" s="478"/>
      <c r="AT168" s="479"/>
      <c r="AU168" s="477"/>
      <c r="AV168" s="478"/>
      <c r="AW168" s="478"/>
      <c r="AX168" s="479"/>
      <c r="AY168" s="477"/>
      <c r="AZ168" s="478"/>
      <c r="BA168" s="478"/>
      <c r="BB168" s="479"/>
      <c r="BC168" s="477"/>
      <c r="BD168" s="478"/>
      <c r="BE168" s="478"/>
      <c r="BF168" s="479"/>
      <c r="BG168" s="477"/>
      <c r="BH168" s="478"/>
      <c r="BI168" s="478"/>
      <c r="BJ168" s="479"/>
      <c r="BK168" s="477"/>
      <c r="BL168" s="478"/>
      <c r="BM168" s="478"/>
      <c r="BN168" s="479"/>
      <c r="BO168" s="151" t="str">
        <f t="shared" si="128"/>
        <v>n.é.</v>
      </c>
      <c r="BP168" s="152"/>
    </row>
    <row r="169" spans="1:68" ht="20.100000000000001" customHeight="1">
      <c r="A169" s="429">
        <v>159</v>
      </c>
      <c r="B169" s="308"/>
      <c r="C169" s="181" t="s">
        <v>156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3"/>
      <c r="AC169" s="156" t="s">
        <v>130</v>
      </c>
      <c r="AD169" s="157"/>
      <c r="AE169" s="477">
        <v>311</v>
      </c>
      <c r="AF169" s="478"/>
      <c r="AG169" s="478"/>
      <c r="AH169" s="479"/>
      <c r="AI169" s="439" t="s">
        <v>703</v>
      </c>
      <c r="AJ169" s="440"/>
      <c r="AK169" s="440"/>
      <c r="AL169" s="441"/>
      <c r="AM169" s="439" t="s">
        <v>703</v>
      </c>
      <c r="AN169" s="440"/>
      <c r="AO169" s="440"/>
      <c r="AP169" s="441"/>
      <c r="AQ169" s="477">
        <v>311</v>
      </c>
      <c r="AR169" s="478"/>
      <c r="AS169" s="478"/>
      <c r="AT169" s="479"/>
      <c r="AU169" s="477">
        <v>60</v>
      </c>
      <c r="AV169" s="478"/>
      <c r="AW169" s="478"/>
      <c r="AX169" s="479"/>
      <c r="AY169" s="477">
        <v>251</v>
      </c>
      <c r="AZ169" s="478"/>
      <c r="BA169" s="478"/>
      <c r="BB169" s="479"/>
      <c r="BC169" s="477">
        <v>0</v>
      </c>
      <c r="BD169" s="478"/>
      <c r="BE169" s="478"/>
      <c r="BF169" s="479"/>
      <c r="BG169" s="477">
        <v>0</v>
      </c>
      <c r="BH169" s="478"/>
      <c r="BI169" s="478"/>
      <c r="BJ169" s="479"/>
      <c r="BK169" s="477">
        <v>251</v>
      </c>
      <c r="BL169" s="478"/>
      <c r="BM169" s="478"/>
      <c r="BN169" s="479"/>
      <c r="BO169" s="151">
        <f t="shared" si="128"/>
        <v>0.80707395498392287</v>
      </c>
      <c r="BP169" s="152"/>
    </row>
    <row r="170" spans="1:68" s="3" customFormat="1" ht="20.100000000000001" customHeight="1">
      <c r="A170" s="430">
        <v>160</v>
      </c>
      <c r="B170" s="416"/>
      <c r="C170" s="202" t="s">
        <v>482</v>
      </c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4"/>
      <c r="AC170" s="179" t="s">
        <v>60</v>
      </c>
      <c r="AD170" s="180"/>
      <c r="AE170" s="445">
        <v>1461</v>
      </c>
      <c r="AF170" s="446"/>
      <c r="AG170" s="446"/>
      <c r="AH170" s="447"/>
      <c r="AI170" s="439" t="s">
        <v>703</v>
      </c>
      <c r="AJ170" s="440"/>
      <c r="AK170" s="440"/>
      <c r="AL170" s="441"/>
      <c r="AM170" s="439" t="s">
        <v>703</v>
      </c>
      <c r="AN170" s="440"/>
      <c r="AO170" s="440"/>
      <c r="AP170" s="441"/>
      <c r="AQ170" s="445">
        <f t="shared" ref="AQ170" si="135">SUM(AQ163:AT169)</f>
        <v>1865</v>
      </c>
      <c r="AR170" s="446"/>
      <c r="AS170" s="446"/>
      <c r="AT170" s="447"/>
      <c r="AU170" s="445">
        <f t="shared" ref="AU170" si="136">SUM(AU163:AX169)</f>
        <v>186</v>
      </c>
      <c r="AV170" s="446"/>
      <c r="AW170" s="446"/>
      <c r="AX170" s="447"/>
      <c r="AY170" s="445">
        <f t="shared" ref="AY170" si="137">SUM(AY163:BB169)</f>
        <v>1179</v>
      </c>
      <c r="AZ170" s="446"/>
      <c r="BA170" s="446"/>
      <c r="BB170" s="447"/>
      <c r="BC170" s="445">
        <f t="shared" ref="BC170" si="138">SUM(BC163:BF169)</f>
        <v>0</v>
      </c>
      <c r="BD170" s="446"/>
      <c r="BE170" s="446"/>
      <c r="BF170" s="447"/>
      <c r="BG170" s="445">
        <f t="shared" ref="BG170" si="139">SUM(BG163:BJ169)</f>
        <v>0</v>
      </c>
      <c r="BH170" s="446"/>
      <c r="BI170" s="446"/>
      <c r="BJ170" s="447"/>
      <c r="BK170" s="445">
        <f t="shared" ref="BK170" si="140">SUM(BK163:BN169)</f>
        <v>1179</v>
      </c>
      <c r="BL170" s="446"/>
      <c r="BM170" s="446"/>
      <c r="BN170" s="447"/>
      <c r="BO170" s="121">
        <f t="shared" si="128"/>
        <v>0.632171581769437</v>
      </c>
      <c r="BP170" s="122"/>
    </row>
    <row r="171" spans="1:68" ht="20.100000000000001" customHeight="1">
      <c r="A171" s="429">
        <v>161</v>
      </c>
      <c r="B171" s="308"/>
      <c r="C171" s="123" t="s">
        <v>169</v>
      </c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5"/>
      <c r="AC171" s="156" t="s">
        <v>157</v>
      </c>
      <c r="AD171" s="157"/>
      <c r="AE171" s="477"/>
      <c r="AF171" s="478"/>
      <c r="AG171" s="478"/>
      <c r="AH171" s="479"/>
      <c r="AI171" s="477"/>
      <c r="AJ171" s="478"/>
      <c r="AK171" s="478"/>
      <c r="AL171" s="479"/>
      <c r="AM171" s="477"/>
      <c r="AN171" s="478"/>
      <c r="AO171" s="478"/>
      <c r="AP171" s="479"/>
      <c r="AQ171" s="477"/>
      <c r="AR171" s="478"/>
      <c r="AS171" s="478"/>
      <c r="AT171" s="479"/>
      <c r="AU171" s="477"/>
      <c r="AV171" s="478"/>
      <c r="AW171" s="478"/>
      <c r="AX171" s="479"/>
      <c r="AY171" s="477"/>
      <c r="AZ171" s="478"/>
      <c r="BA171" s="478"/>
      <c r="BB171" s="479"/>
      <c r="BC171" s="477"/>
      <c r="BD171" s="478"/>
      <c r="BE171" s="478"/>
      <c r="BF171" s="479"/>
      <c r="BG171" s="477"/>
      <c r="BH171" s="478"/>
      <c r="BI171" s="478"/>
      <c r="BJ171" s="479"/>
      <c r="BK171" s="477"/>
      <c r="BL171" s="478"/>
      <c r="BM171" s="478"/>
      <c r="BN171" s="479"/>
      <c r="BO171" s="151" t="str">
        <f t="shared" si="128"/>
        <v>n.é.</v>
      </c>
      <c r="BP171" s="152"/>
    </row>
    <row r="172" spans="1:68" ht="20.100000000000001" customHeight="1">
      <c r="A172" s="429">
        <v>162</v>
      </c>
      <c r="B172" s="308"/>
      <c r="C172" s="123" t="s">
        <v>170</v>
      </c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5"/>
      <c r="AC172" s="156" t="s">
        <v>158</v>
      </c>
      <c r="AD172" s="157"/>
      <c r="AE172" s="477"/>
      <c r="AF172" s="478"/>
      <c r="AG172" s="478"/>
      <c r="AH172" s="479"/>
      <c r="AI172" s="477"/>
      <c r="AJ172" s="478"/>
      <c r="AK172" s="478"/>
      <c r="AL172" s="479"/>
      <c r="AM172" s="477"/>
      <c r="AN172" s="478"/>
      <c r="AO172" s="478"/>
      <c r="AP172" s="479"/>
      <c r="AQ172" s="477"/>
      <c r="AR172" s="478"/>
      <c r="AS172" s="478"/>
      <c r="AT172" s="479"/>
      <c r="AU172" s="477"/>
      <c r="AV172" s="478"/>
      <c r="AW172" s="478"/>
      <c r="AX172" s="479"/>
      <c r="AY172" s="477"/>
      <c r="AZ172" s="478"/>
      <c r="BA172" s="478"/>
      <c r="BB172" s="479"/>
      <c r="BC172" s="477"/>
      <c r="BD172" s="478"/>
      <c r="BE172" s="478"/>
      <c r="BF172" s="479"/>
      <c r="BG172" s="477"/>
      <c r="BH172" s="478"/>
      <c r="BI172" s="478"/>
      <c r="BJ172" s="479"/>
      <c r="BK172" s="477"/>
      <c r="BL172" s="478"/>
      <c r="BM172" s="478"/>
      <c r="BN172" s="479"/>
      <c r="BO172" s="151" t="str">
        <f t="shared" si="128"/>
        <v>n.é.</v>
      </c>
      <c r="BP172" s="152"/>
    </row>
    <row r="173" spans="1:68" ht="20.100000000000001" customHeight="1">
      <c r="A173" s="429">
        <v>163</v>
      </c>
      <c r="B173" s="308"/>
      <c r="C173" s="123" t="s">
        <v>171</v>
      </c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5"/>
      <c r="AC173" s="156" t="s">
        <v>159</v>
      </c>
      <c r="AD173" s="157"/>
      <c r="AE173" s="477"/>
      <c r="AF173" s="478"/>
      <c r="AG173" s="478"/>
      <c r="AH173" s="479"/>
      <c r="AI173" s="477"/>
      <c r="AJ173" s="478"/>
      <c r="AK173" s="478"/>
      <c r="AL173" s="479"/>
      <c r="AM173" s="477"/>
      <c r="AN173" s="478"/>
      <c r="AO173" s="478"/>
      <c r="AP173" s="479"/>
      <c r="AQ173" s="477"/>
      <c r="AR173" s="478"/>
      <c r="AS173" s="478"/>
      <c r="AT173" s="479"/>
      <c r="AU173" s="477"/>
      <c r="AV173" s="478"/>
      <c r="AW173" s="478"/>
      <c r="AX173" s="479"/>
      <c r="AY173" s="477"/>
      <c r="AZ173" s="478"/>
      <c r="BA173" s="478"/>
      <c r="BB173" s="479"/>
      <c r="BC173" s="477"/>
      <c r="BD173" s="478"/>
      <c r="BE173" s="478"/>
      <c r="BF173" s="479"/>
      <c r="BG173" s="477"/>
      <c r="BH173" s="478"/>
      <c r="BI173" s="478"/>
      <c r="BJ173" s="479"/>
      <c r="BK173" s="477"/>
      <c r="BL173" s="478"/>
      <c r="BM173" s="478"/>
      <c r="BN173" s="479"/>
      <c r="BO173" s="151" t="str">
        <f t="shared" si="128"/>
        <v>n.é.</v>
      </c>
      <c r="BP173" s="152"/>
    </row>
    <row r="174" spans="1:68" ht="20.100000000000001" customHeight="1">
      <c r="A174" s="429">
        <v>164</v>
      </c>
      <c r="B174" s="308"/>
      <c r="C174" s="123" t="s">
        <v>172</v>
      </c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5"/>
      <c r="AC174" s="156" t="s">
        <v>160</v>
      </c>
      <c r="AD174" s="157"/>
      <c r="AE174" s="477"/>
      <c r="AF174" s="478"/>
      <c r="AG174" s="478"/>
      <c r="AH174" s="479"/>
      <c r="AI174" s="477"/>
      <c r="AJ174" s="478"/>
      <c r="AK174" s="478"/>
      <c r="AL174" s="479"/>
      <c r="AM174" s="477"/>
      <c r="AN174" s="478"/>
      <c r="AO174" s="478"/>
      <c r="AP174" s="479"/>
      <c r="AQ174" s="477"/>
      <c r="AR174" s="478"/>
      <c r="AS174" s="478"/>
      <c r="AT174" s="479"/>
      <c r="AU174" s="477"/>
      <c r="AV174" s="478"/>
      <c r="AW174" s="478"/>
      <c r="AX174" s="479"/>
      <c r="AY174" s="477"/>
      <c r="AZ174" s="478"/>
      <c r="BA174" s="478"/>
      <c r="BB174" s="479"/>
      <c r="BC174" s="477"/>
      <c r="BD174" s="478"/>
      <c r="BE174" s="478"/>
      <c r="BF174" s="479"/>
      <c r="BG174" s="477"/>
      <c r="BH174" s="478"/>
      <c r="BI174" s="478"/>
      <c r="BJ174" s="479"/>
      <c r="BK174" s="477"/>
      <c r="BL174" s="478"/>
      <c r="BM174" s="478"/>
      <c r="BN174" s="479"/>
      <c r="BO174" s="151" t="str">
        <f t="shared" si="128"/>
        <v>n.é.</v>
      </c>
      <c r="BP174" s="152"/>
    </row>
    <row r="175" spans="1:68" s="3" customFormat="1" ht="20.100000000000001" customHeight="1">
      <c r="A175" s="430">
        <v>165</v>
      </c>
      <c r="B175" s="416"/>
      <c r="C175" s="126" t="s">
        <v>483</v>
      </c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8"/>
      <c r="AC175" s="179" t="s">
        <v>61</v>
      </c>
      <c r="AD175" s="180"/>
      <c r="AE175" s="445">
        <v>0</v>
      </c>
      <c r="AF175" s="446"/>
      <c r="AG175" s="446"/>
      <c r="AH175" s="447"/>
      <c r="AI175" s="439" t="s">
        <v>703</v>
      </c>
      <c r="AJ175" s="440"/>
      <c r="AK175" s="440"/>
      <c r="AL175" s="441"/>
      <c r="AM175" s="439" t="s">
        <v>703</v>
      </c>
      <c r="AN175" s="440"/>
      <c r="AO175" s="440"/>
      <c r="AP175" s="441"/>
      <c r="AQ175" s="445">
        <f t="shared" ref="AQ175" si="141">SUM(AQ171:AT174)</f>
        <v>0</v>
      </c>
      <c r="AR175" s="446"/>
      <c r="AS175" s="446"/>
      <c r="AT175" s="447"/>
      <c r="AU175" s="445">
        <f t="shared" ref="AU175" si="142">SUM(AU171:AX174)</f>
        <v>0</v>
      </c>
      <c r="AV175" s="446"/>
      <c r="AW175" s="446"/>
      <c r="AX175" s="447"/>
      <c r="AY175" s="445">
        <f t="shared" ref="AY175" si="143">SUM(AY171:BB174)</f>
        <v>0</v>
      </c>
      <c r="AZ175" s="446"/>
      <c r="BA175" s="446"/>
      <c r="BB175" s="447"/>
      <c r="BC175" s="445">
        <f t="shared" ref="BC175" si="144">SUM(BC171:BF174)</f>
        <v>0</v>
      </c>
      <c r="BD175" s="446"/>
      <c r="BE175" s="446"/>
      <c r="BF175" s="447"/>
      <c r="BG175" s="445">
        <f t="shared" ref="BG175" si="145">SUM(BG171:BJ174)</f>
        <v>0</v>
      </c>
      <c r="BH175" s="446"/>
      <c r="BI175" s="446"/>
      <c r="BJ175" s="447"/>
      <c r="BK175" s="445">
        <f t="shared" ref="BK175" si="146">SUM(BK171:BN174)</f>
        <v>0</v>
      </c>
      <c r="BL175" s="446"/>
      <c r="BM175" s="446"/>
      <c r="BN175" s="447"/>
      <c r="BO175" s="121" t="str">
        <f>IF(AQ175&gt;0,BK175/AQ175,"n.é.")</f>
        <v>n.é.</v>
      </c>
      <c r="BP175" s="122"/>
    </row>
    <row r="176" spans="1:68" ht="20.100000000000001" customHeight="1">
      <c r="A176" s="429">
        <v>166</v>
      </c>
      <c r="B176" s="308"/>
      <c r="C176" s="123" t="s">
        <v>437</v>
      </c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5"/>
      <c r="AC176" s="156" t="s">
        <v>161</v>
      </c>
      <c r="AD176" s="157"/>
      <c r="AE176" s="477"/>
      <c r="AF176" s="478"/>
      <c r="AG176" s="478"/>
      <c r="AH176" s="479"/>
      <c r="AI176" s="477"/>
      <c r="AJ176" s="478"/>
      <c r="AK176" s="478"/>
      <c r="AL176" s="479"/>
      <c r="AM176" s="477"/>
      <c r="AN176" s="478"/>
      <c r="AO176" s="478"/>
      <c r="AP176" s="479"/>
      <c r="AQ176" s="477"/>
      <c r="AR176" s="478"/>
      <c r="AS176" s="478"/>
      <c r="AT176" s="479"/>
      <c r="AU176" s="477"/>
      <c r="AV176" s="478"/>
      <c r="AW176" s="478"/>
      <c r="AX176" s="479"/>
      <c r="AY176" s="477"/>
      <c r="AZ176" s="478"/>
      <c r="BA176" s="478"/>
      <c r="BB176" s="479"/>
      <c r="BC176" s="477"/>
      <c r="BD176" s="478"/>
      <c r="BE176" s="478"/>
      <c r="BF176" s="479"/>
      <c r="BG176" s="477"/>
      <c r="BH176" s="478"/>
      <c r="BI176" s="478"/>
      <c r="BJ176" s="479"/>
      <c r="BK176" s="477"/>
      <c r="BL176" s="478"/>
      <c r="BM176" s="478"/>
      <c r="BN176" s="479"/>
      <c r="BO176" s="151" t="str">
        <f t="shared" si="128"/>
        <v>n.é.</v>
      </c>
      <c r="BP176" s="152"/>
    </row>
    <row r="177" spans="1:68" ht="20.100000000000001" customHeight="1">
      <c r="A177" s="429">
        <v>167</v>
      </c>
      <c r="B177" s="308"/>
      <c r="C177" s="123" t="s">
        <v>438</v>
      </c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5"/>
      <c r="AC177" s="156" t="s">
        <v>162</v>
      </c>
      <c r="AD177" s="157"/>
      <c r="AE177" s="477"/>
      <c r="AF177" s="478"/>
      <c r="AG177" s="478"/>
      <c r="AH177" s="479"/>
      <c r="AI177" s="477"/>
      <c r="AJ177" s="478"/>
      <c r="AK177" s="478"/>
      <c r="AL177" s="479"/>
      <c r="AM177" s="477"/>
      <c r="AN177" s="478"/>
      <c r="AO177" s="478"/>
      <c r="AP177" s="479"/>
      <c r="AQ177" s="477"/>
      <c r="AR177" s="478"/>
      <c r="AS177" s="478"/>
      <c r="AT177" s="479"/>
      <c r="AU177" s="477"/>
      <c r="AV177" s="478"/>
      <c r="AW177" s="478"/>
      <c r="AX177" s="479"/>
      <c r="AY177" s="477"/>
      <c r="AZ177" s="478"/>
      <c r="BA177" s="478"/>
      <c r="BB177" s="479"/>
      <c r="BC177" s="477"/>
      <c r="BD177" s="478"/>
      <c r="BE177" s="478"/>
      <c r="BF177" s="479"/>
      <c r="BG177" s="477"/>
      <c r="BH177" s="478"/>
      <c r="BI177" s="478"/>
      <c r="BJ177" s="479"/>
      <c r="BK177" s="477"/>
      <c r="BL177" s="478"/>
      <c r="BM177" s="478"/>
      <c r="BN177" s="479"/>
      <c r="BO177" s="151" t="str">
        <f t="shared" si="128"/>
        <v>n.é.</v>
      </c>
      <c r="BP177" s="152"/>
    </row>
    <row r="178" spans="1:68" ht="20.100000000000001" customHeight="1">
      <c r="A178" s="429">
        <v>168</v>
      </c>
      <c r="B178" s="308"/>
      <c r="C178" s="123" t="s">
        <v>439</v>
      </c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5"/>
      <c r="AC178" s="156" t="s">
        <v>163</v>
      </c>
      <c r="AD178" s="157"/>
      <c r="AE178" s="477"/>
      <c r="AF178" s="478"/>
      <c r="AG178" s="478"/>
      <c r="AH178" s="479"/>
      <c r="AI178" s="477"/>
      <c r="AJ178" s="478"/>
      <c r="AK178" s="478"/>
      <c r="AL178" s="479"/>
      <c r="AM178" s="477"/>
      <c r="AN178" s="478"/>
      <c r="AO178" s="478"/>
      <c r="AP178" s="479"/>
      <c r="AQ178" s="477"/>
      <c r="AR178" s="478"/>
      <c r="AS178" s="478"/>
      <c r="AT178" s="479"/>
      <c r="AU178" s="477"/>
      <c r="AV178" s="478"/>
      <c r="AW178" s="478"/>
      <c r="AX178" s="479"/>
      <c r="AY178" s="477"/>
      <c r="AZ178" s="478"/>
      <c r="BA178" s="478"/>
      <c r="BB178" s="479"/>
      <c r="BC178" s="477"/>
      <c r="BD178" s="478"/>
      <c r="BE178" s="478"/>
      <c r="BF178" s="479"/>
      <c r="BG178" s="477"/>
      <c r="BH178" s="478"/>
      <c r="BI178" s="478"/>
      <c r="BJ178" s="479"/>
      <c r="BK178" s="477"/>
      <c r="BL178" s="478"/>
      <c r="BM178" s="478"/>
      <c r="BN178" s="479"/>
      <c r="BO178" s="151" t="str">
        <f t="shared" si="128"/>
        <v>n.é.</v>
      </c>
      <c r="BP178" s="152"/>
    </row>
    <row r="179" spans="1:68" ht="20.100000000000001" customHeight="1">
      <c r="A179" s="429">
        <v>169</v>
      </c>
      <c r="B179" s="308"/>
      <c r="C179" s="123" t="s">
        <v>173</v>
      </c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5"/>
      <c r="AC179" s="156" t="s">
        <v>164</v>
      </c>
      <c r="AD179" s="157"/>
      <c r="AE179" s="477"/>
      <c r="AF179" s="478"/>
      <c r="AG179" s="478"/>
      <c r="AH179" s="479"/>
      <c r="AI179" s="477"/>
      <c r="AJ179" s="478"/>
      <c r="AK179" s="478"/>
      <c r="AL179" s="479"/>
      <c r="AM179" s="477"/>
      <c r="AN179" s="478"/>
      <c r="AO179" s="478"/>
      <c r="AP179" s="479"/>
      <c r="AQ179" s="477"/>
      <c r="AR179" s="478"/>
      <c r="AS179" s="478"/>
      <c r="AT179" s="479"/>
      <c r="AU179" s="477"/>
      <c r="AV179" s="478"/>
      <c r="AW179" s="478"/>
      <c r="AX179" s="479"/>
      <c r="AY179" s="477"/>
      <c r="AZ179" s="478"/>
      <c r="BA179" s="478"/>
      <c r="BB179" s="479"/>
      <c r="BC179" s="477"/>
      <c r="BD179" s="478"/>
      <c r="BE179" s="478"/>
      <c r="BF179" s="479"/>
      <c r="BG179" s="477"/>
      <c r="BH179" s="478"/>
      <c r="BI179" s="478"/>
      <c r="BJ179" s="479"/>
      <c r="BK179" s="477"/>
      <c r="BL179" s="478"/>
      <c r="BM179" s="478"/>
      <c r="BN179" s="479"/>
      <c r="BO179" s="151" t="str">
        <f t="shared" si="128"/>
        <v>n.é.</v>
      </c>
      <c r="BP179" s="152"/>
    </row>
    <row r="180" spans="1:68" ht="20.100000000000001" customHeight="1">
      <c r="A180" s="429">
        <v>170</v>
      </c>
      <c r="B180" s="308"/>
      <c r="C180" s="123" t="s">
        <v>440</v>
      </c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5"/>
      <c r="AC180" s="156" t="s">
        <v>165</v>
      </c>
      <c r="AD180" s="157"/>
      <c r="AE180" s="477"/>
      <c r="AF180" s="478"/>
      <c r="AG180" s="478"/>
      <c r="AH180" s="479"/>
      <c r="AI180" s="477"/>
      <c r="AJ180" s="478"/>
      <c r="AK180" s="478"/>
      <c r="AL180" s="479"/>
      <c r="AM180" s="477"/>
      <c r="AN180" s="478"/>
      <c r="AO180" s="478"/>
      <c r="AP180" s="479"/>
      <c r="AQ180" s="477"/>
      <c r="AR180" s="478"/>
      <c r="AS180" s="478"/>
      <c r="AT180" s="479"/>
      <c r="AU180" s="477"/>
      <c r="AV180" s="478"/>
      <c r="AW180" s="478"/>
      <c r="AX180" s="479"/>
      <c r="AY180" s="477"/>
      <c r="AZ180" s="478"/>
      <c r="BA180" s="478"/>
      <c r="BB180" s="479"/>
      <c r="BC180" s="477"/>
      <c r="BD180" s="478"/>
      <c r="BE180" s="478"/>
      <c r="BF180" s="479"/>
      <c r="BG180" s="477"/>
      <c r="BH180" s="478"/>
      <c r="BI180" s="478"/>
      <c r="BJ180" s="479"/>
      <c r="BK180" s="477"/>
      <c r="BL180" s="478"/>
      <c r="BM180" s="478"/>
      <c r="BN180" s="479"/>
      <c r="BO180" s="151" t="str">
        <f t="shared" si="128"/>
        <v>n.é.</v>
      </c>
      <c r="BP180" s="152"/>
    </row>
    <row r="181" spans="1:68" ht="20.100000000000001" customHeight="1">
      <c r="A181" s="429">
        <v>171</v>
      </c>
      <c r="B181" s="308"/>
      <c r="C181" s="123" t="s">
        <v>441</v>
      </c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5"/>
      <c r="AC181" s="156" t="s">
        <v>166</v>
      </c>
      <c r="AD181" s="157"/>
      <c r="AE181" s="477"/>
      <c r="AF181" s="478"/>
      <c r="AG181" s="478"/>
      <c r="AH181" s="479"/>
      <c r="AI181" s="477"/>
      <c r="AJ181" s="478"/>
      <c r="AK181" s="478"/>
      <c r="AL181" s="479"/>
      <c r="AM181" s="477"/>
      <c r="AN181" s="478"/>
      <c r="AO181" s="478"/>
      <c r="AP181" s="479"/>
      <c r="AQ181" s="477"/>
      <c r="AR181" s="478"/>
      <c r="AS181" s="478"/>
      <c r="AT181" s="479"/>
      <c r="AU181" s="477"/>
      <c r="AV181" s="478"/>
      <c r="AW181" s="478"/>
      <c r="AX181" s="479"/>
      <c r="AY181" s="477"/>
      <c r="AZ181" s="478"/>
      <c r="BA181" s="478"/>
      <c r="BB181" s="479"/>
      <c r="BC181" s="477"/>
      <c r="BD181" s="478"/>
      <c r="BE181" s="478"/>
      <c r="BF181" s="479"/>
      <c r="BG181" s="477"/>
      <c r="BH181" s="478"/>
      <c r="BI181" s="478"/>
      <c r="BJ181" s="479"/>
      <c r="BK181" s="477"/>
      <c r="BL181" s="478"/>
      <c r="BM181" s="478"/>
      <c r="BN181" s="479"/>
      <c r="BO181" s="151" t="str">
        <f t="shared" si="128"/>
        <v>n.é.</v>
      </c>
      <c r="BP181" s="152"/>
    </row>
    <row r="182" spans="1:68" ht="20.100000000000001" customHeight="1">
      <c r="A182" s="429">
        <v>172</v>
      </c>
      <c r="B182" s="308"/>
      <c r="C182" s="123" t="s">
        <v>174</v>
      </c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5"/>
      <c r="AC182" s="156" t="s">
        <v>167</v>
      </c>
      <c r="AD182" s="157"/>
      <c r="AE182" s="477"/>
      <c r="AF182" s="478"/>
      <c r="AG182" s="478"/>
      <c r="AH182" s="479"/>
      <c r="AI182" s="477"/>
      <c r="AJ182" s="478"/>
      <c r="AK182" s="478"/>
      <c r="AL182" s="479"/>
      <c r="AM182" s="477"/>
      <c r="AN182" s="478"/>
      <c r="AO182" s="478"/>
      <c r="AP182" s="479"/>
      <c r="AQ182" s="477"/>
      <c r="AR182" s="478"/>
      <c r="AS182" s="478"/>
      <c r="AT182" s="479"/>
      <c r="AU182" s="477"/>
      <c r="AV182" s="478"/>
      <c r="AW182" s="478"/>
      <c r="AX182" s="479"/>
      <c r="AY182" s="477"/>
      <c r="AZ182" s="478"/>
      <c r="BA182" s="478"/>
      <c r="BB182" s="479"/>
      <c r="BC182" s="477"/>
      <c r="BD182" s="478"/>
      <c r="BE182" s="478"/>
      <c r="BF182" s="479"/>
      <c r="BG182" s="477"/>
      <c r="BH182" s="478"/>
      <c r="BI182" s="478"/>
      <c r="BJ182" s="479"/>
      <c r="BK182" s="477"/>
      <c r="BL182" s="478"/>
      <c r="BM182" s="478"/>
      <c r="BN182" s="479"/>
      <c r="BO182" s="151" t="str">
        <f t="shared" si="128"/>
        <v>n.é.</v>
      </c>
      <c r="BP182" s="152"/>
    </row>
    <row r="183" spans="1:68" ht="20.100000000000001" customHeight="1">
      <c r="A183" s="429">
        <v>173</v>
      </c>
      <c r="B183" s="308"/>
      <c r="C183" s="123" t="s">
        <v>175</v>
      </c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5"/>
      <c r="AC183" s="156" t="s">
        <v>168</v>
      </c>
      <c r="AD183" s="157"/>
      <c r="AE183" s="477"/>
      <c r="AF183" s="478"/>
      <c r="AG183" s="478"/>
      <c r="AH183" s="479"/>
      <c r="AI183" s="477"/>
      <c r="AJ183" s="478"/>
      <c r="AK183" s="478"/>
      <c r="AL183" s="479"/>
      <c r="AM183" s="477"/>
      <c r="AN183" s="478"/>
      <c r="AO183" s="478"/>
      <c r="AP183" s="479"/>
      <c r="AQ183" s="477"/>
      <c r="AR183" s="478"/>
      <c r="AS183" s="478"/>
      <c r="AT183" s="479"/>
      <c r="AU183" s="477"/>
      <c r="AV183" s="478"/>
      <c r="AW183" s="478"/>
      <c r="AX183" s="479"/>
      <c r="AY183" s="477"/>
      <c r="AZ183" s="478"/>
      <c r="BA183" s="478"/>
      <c r="BB183" s="479"/>
      <c r="BC183" s="477"/>
      <c r="BD183" s="478"/>
      <c r="BE183" s="478"/>
      <c r="BF183" s="479"/>
      <c r="BG183" s="477"/>
      <c r="BH183" s="478"/>
      <c r="BI183" s="478"/>
      <c r="BJ183" s="479"/>
      <c r="BK183" s="477"/>
      <c r="BL183" s="478"/>
      <c r="BM183" s="478"/>
      <c r="BN183" s="479"/>
      <c r="BO183" s="151" t="str">
        <f t="shared" si="128"/>
        <v>n.é.</v>
      </c>
      <c r="BP183" s="152"/>
    </row>
    <row r="184" spans="1:68" ht="20.100000000000001" customHeight="1">
      <c r="A184" s="430">
        <v>174</v>
      </c>
      <c r="B184" s="416"/>
      <c r="C184" s="126" t="s">
        <v>484</v>
      </c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8"/>
      <c r="AC184" s="179" t="s">
        <v>62</v>
      </c>
      <c r="AD184" s="180"/>
      <c r="AE184" s="445">
        <v>0</v>
      </c>
      <c r="AF184" s="446"/>
      <c r="AG184" s="446"/>
      <c r="AH184" s="447"/>
      <c r="AI184" s="439" t="s">
        <v>703</v>
      </c>
      <c r="AJ184" s="440"/>
      <c r="AK184" s="440"/>
      <c r="AL184" s="441"/>
      <c r="AM184" s="439" t="s">
        <v>703</v>
      </c>
      <c r="AN184" s="440"/>
      <c r="AO184" s="440"/>
      <c r="AP184" s="441"/>
      <c r="AQ184" s="445">
        <f t="shared" ref="AQ184" si="147">SUM(AQ176:AT183)</f>
        <v>0</v>
      </c>
      <c r="AR184" s="446"/>
      <c r="AS184" s="446"/>
      <c r="AT184" s="447"/>
      <c r="AU184" s="445">
        <f t="shared" ref="AU184" si="148">SUM(AU176:AX183)</f>
        <v>0</v>
      </c>
      <c r="AV184" s="446"/>
      <c r="AW184" s="446"/>
      <c r="AX184" s="447"/>
      <c r="AY184" s="445">
        <f t="shared" ref="AY184" si="149">SUM(AY176:BB183)</f>
        <v>0</v>
      </c>
      <c r="AZ184" s="446"/>
      <c r="BA184" s="446"/>
      <c r="BB184" s="447"/>
      <c r="BC184" s="445">
        <f t="shared" ref="BC184" si="150">SUM(BC176:BF183)</f>
        <v>0</v>
      </c>
      <c r="BD184" s="446"/>
      <c r="BE184" s="446"/>
      <c r="BF184" s="447"/>
      <c r="BG184" s="445">
        <f t="shared" ref="BG184" si="151">SUM(BG176:BJ183)</f>
        <v>0</v>
      </c>
      <c r="BH184" s="446"/>
      <c r="BI184" s="446"/>
      <c r="BJ184" s="447"/>
      <c r="BK184" s="445">
        <f t="shared" ref="BK184" si="152">SUM(BK176:BN183)</f>
        <v>0</v>
      </c>
      <c r="BL184" s="446"/>
      <c r="BM184" s="446"/>
      <c r="BN184" s="447"/>
      <c r="BO184" s="121" t="str">
        <f>IF(AQ184&gt;0,BK184/AQ184,"n.é.")</f>
        <v>n.é.</v>
      </c>
      <c r="BP184" s="122"/>
    </row>
    <row r="185" spans="1:68" s="3" customFormat="1" ht="20.100000000000001" customHeight="1">
      <c r="A185" s="431">
        <v>175</v>
      </c>
      <c r="B185" s="322"/>
      <c r="C185" s="205" t="s">
        <v>485</v>
      </c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7"/>
      <c r="AC185" s="208" t="s">
        <v>176</v>
      </c>
      <c r="AD185" s="209"/>
      <c r="AE185" s="465">
        <v>65591</v>
      </c>
      <c r="AF185" s="466"/>
      <c r="AG185" s="466"/>
      <c r="AH185" s="467"/>
      <c r="AI185" s="462" t="s">
        <v>703</v>
      </c>
      <c r="AJ185" s="463"/>
      <c r="AK185" s="463"/>
      <c r="AL185" s="464"/>
      <c r="AM185" s="462" t="s">
        <v>703</v>
      </c>
      <c r="AN185" s="463"/>
      <c r="AO185" s="463"/>
      <c r="AP185" s="464"/>
      <c r="AQ185" s="465">
        <f t="shared" ref="AQ185" si="153">AQ111+AQ112+AQ140+AQ149+AQ162+AQ170+AQ175+AQ184</f>
        <v>67646</v>
      </c>
      <c r="AR185" s="466"/>
      <c r="AS185" s="466"/>
      <c r="AT185" s="467"/>
      <c r="AU185" s="465">
        <f t="shared" ref="AU185" si="154">AU111+AU112+AU140+AU149+AU162+AU170+AU175+AU184</f>
        <v>35623</v>
      </c>
      <c r="AV185" s="466"/>
      <c r="AW185" s="466"/>
      <c r="AX185" s="467"/>
      <c r="AY185" s="465">
        <f t="shared" ref="AY185" si="155">AY111+AY112+AY140+AY149+AY162+AY170+AY175+AY184</f>
        <v>31523</v>
      </c>
      <c r="AZ185" s="466"/>
      <c r="BA185" s="466"/>
      <c r="BB185" s="467"/>
      <c r="BC185" s="465">
        <f t="shared" ref="BC185" si="156">BC111+BC112+BC140+BC149+BC162+BC170+BC175+BC184</f>
        <v>0</v>
      </c>
      <c r="BD185" s="466"/>
      <c r="BE185" s="466"/>
      <c r="BF185" s="467"/>
      <c r="BG185" s="465">
        <f t="shared" ref="BG185" si="157">BG111+BG112+BG140+BG149+BG162+BG170+BG175+BG184</f>
        <v>0</v>
      </c>
      <c r="BH185" s="466"/>
      <c r="BI185" s="466"/>
      <c r="BJ185" s="467"/>
      <c r="BK185" s="465">
        <f t="shared" ref="BK185" si="158">BK111+BK112+BK140+BK149+BK162+BK170+BK175+BK184</f>
        <v>31323</v>
      </c>
      <c r="BL185" s="466"/>
      <c r="BM185" s="466"/>
      <c r="BN185" s="467"/>
      <c r="BO185" s="139">
        <f t="shared" si="128"/>
        <v>0.46304289980190994</v>
      </c>
      <c r="BP185" s="140"/>
    </row>
    <row r="186" spans="1:68" ht="20.100000000000001" customHeight="1">
      <c r="A186" s="429">
        <v>176</v>
      </c>
      <c r="B186" s="308"/>
      <c r="C186" s="123" t="s">
        <v>396</v>
      </c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5"/>
      <c r="AC186" s="146" t="s">
        <v>397</v>
      </c>
      <c r="AD186" s="147"/>
      <c r="AE186" s="480"/>
      <c r="AF186" s="481"/>
      <c r="AG186" s="481"/>
      <c r="AH186" s="482"/>
      <c r="AI186" s="490"/>
      <c r="AJ186" s="490"/>
      <c r="AK186" s="490"/>
      <c r="AL186" s="490"/>
      <c r="AM186" s="490"/>
      <c r="AN186" s="490"/>
      <c r="AO186" s="490"/>
      <c r="AP186" s="490"/>
      <c r="AQ186" s="480"/>
      <c r="AR186" s="481"/>
      <c r="AS186" s="481"/>
      <c r="AT186" s="482"/>
      <c r="AU186" s="490"/>
      <c r="AV186" s="490"/>
      <c r="AW186" s="490"/>
      <c r="AX186" s="490"/>
      <c r="AY186" s="490"/>
      <c r="AZ186" s="490"/>
      <c r="BA186" s="490"/>
      <c r="BB186" s="490"/>
      <c r="BC186" s="490"/>
      <c r="BD186" s="490"/>
      <c r="BE186" s="490"/>
      <c r="BF186" s="490"/>
      <c r="BG186" s="490"/>
      <c r="BH186" s="490"/>
      <c r="BI186" s="490"/>
      <c r="BJ186" s="490"/>
      <c r="BK186" s="490"/>
      <c r="BL186" s="490"/>
      <c r="BM186" s="490"/>
      <c r="BN186" s="490"/>
      <c r="BO186" s="121" t="str">
        <f t="shared" si="128"/>
        <v>n.é.</v>
      </c>
      <c r="BP186" s="122"/>
    </row>
    <row r="187" spans="1:68" ht="20.100000000000001" customHeight="1">
      <c r="A187" s="429">
        <v>177</v>
      </c>
      <c r="B187" s="308"/>
      <c r="C187" s="123" t="s">
        <v>398</v>
      </c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5"/>
      <c r="AC187" s="146" t="s">
        <v>399</v>
      </c>
      <c r="AD187" s="147"/>
      <c r="AE187" s="480"/>
      <c r="AF187" s="481"/>
      <c r="AG187" s="481"/>
      <c r="AH187" s="482"/>
      <c r="AI187" s="490"/>
      <c r="AJ187" s="490"/>
      <c r="AK187" s="490"/>
      <c r="AL187" s="490"/>
      <c r="AM187" s="490"/>
      <c r="AN187" s="490"/>
      <c r="AO187" s="490"/>
      <c r="AP187" s="490"/>
      <c r="AQ187" s="480"/>
      <c r="AR187" s="481"/>
      <c r="AS187" s="481"/>
      <c r="AT187" s="482"/>
      <c r="AU187" s="490"/>
      <c r="AV187" s="490"/>
      <c r="AW187" s="490"/>
      <c r="AX187" s="490"/>
      <c r="AY187" s="490"/>
      <c r="AZ187" s="490"/>
      <c r="BA187" s="490"/>
      <c r="BB187" s="490"/>
      <c r="BC187" s="490"/>
      <c r="BD187" s="490"/>
      <c r="BE187" s="490"/>
      <c r="BF187" s="490"/>
      <c r="BG187" s="490"/>
      <c r="BH187" s="490"/>
      <c r="BI187" s="490"/>
      <c r="BJ187" s="490"/>
      <c r="BK187" s="490"/>
      <c r="BL187" s="490"/>
      <c r="BM187" s="490"/>
      <c r="BN187" s="490"/>
      <c r="BO187" s="121" t="str">
        <f t="shared" si="128"/>
        <v>n.é.</v>
      </c>
      <c r="BP187" s="122"/>
    </row>
    <row r="188" spans="1:68" ht="20.100000000000001" customHeight="1">
      <c r="A188" s="429">
        <v>178</v>
      </c>
      <c r="B188" s="308"/>
      <c r="C188" s="123" t="s">
        <v>400</v>
      </c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5"/>
      <c r="AC188" s="146" t="s">
        <v>401</v>
      </c>
      <c r="AD188" s="147"/>
      <c r="AE188" s="480"/>
      <c r="AF188" s="481"/>
      <c r="AG188" s="481"/>
      <c r="AH188" s="482"/>
      <c r="AI188" s="490"/>
      <c r="AJ188" s="490"/>
      <c r="AK188" s="490"/>
      <c r="AL188" s="490"/>
      <c r="AM188" s="490"/>
      <c r="AN188" s="490"/>
      <c r="AO188" s="490"/>
      <c r="AP188" s="490"/>
      <c r="AQ188" s="480"/>
      <c r="AR188" s="481"/>
      <c r="AS188" s="481"/>
      <c r="AT188" s="482"/>
      <c r="AU188" s="490"/>
      <c r="AV188" s="490"/>
      <c r="AW188" s="490"/>
      <c r="AX188" s="490"/>
      <c r="AY188" s="490"/>
      <c r="AZ188" s="490"/>
      <c r="BA188" s="490"/>
      <c r="BB188" s="490"/>
      <c r="BC188" s="490"/>
      <c r="BD188" s="490"/>
      <c r="BE188" s="490"/>
      <c r="BF188" s="490"/>
      <c r="BG188" s="490"/>
      <c r="BH188" s="490"/>
      <c r="BI188" s="490"/>
      <c r="BJ188" s="490"/>
      <c r="BK188" s="490"/>
      <c r="BL188" s="490"/>
      <c r="BM188" s="490"/>
      <c r="BN188" s="490"/>
      <c r="BO188" s="121" t="str">
        <f t="shared" si="128"/>
        <v>n.é.</v>
      </c>
      <c r="BP188" s="122"/>
    </row>
    <row r="189" spans="1:68" ht="20.100000000000001" customHeight="1">
      <c r="A189" s="430">
        <v>179</v>
      </c>
      <c r="B189" s="416"/>
      <c r="C189" s="126" t="s">
        <v>486</v>
      </c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8"/>
      <c r="AC189" s="141" t="s">
        <v>402</v>
      </c>
      <c r="AD189" s="142"/>
      <c r="AE189" s="445">
        <v>0</v>
      </c>
      <c r="AF189" s="446"/>
      <c r="AG189" s="446"/>
      <c r="AH189" s="447"/>
      <c r="AI189" s="439" t="s">
        <v>703</v>
      </c>
      <c r="AJ189" s="440"/>
      <c r="AK189" s="440"/>
      <c r="AL189" s="441"/>
      <c r="AM189" s="439" t="s">
        <v>703</v>
      </c>
      <c r="AN189" s="440"/>
      <c r="AO189" s="440"/>
      <c r="AP189" s="441"/>
      <c r="AQ189" s="491">
        <f t="shared" ref="AQ189" si="159">SUM(AQ186:AT188)</f>
        <v>0</v>
      </c>
      <c r="AR189" s="491"/>
      <c r="AS189" s="491"/>
      <c r="AT189" s="491"/>
      <c r="AU189" s="491">
        <f t="shared" ref="AU189" si="160">SUM(AU186:AX188)</f>
        <v>0</v>
      </c>
      <c r="AV189" s="491"/>
      <c r="AW189" s="491"/>
      <c r="AX189" s="491"/>
      <c r="AY189" s="491">
        <f t="shared" ref="AY189" si="161">SUM(AY186:BB188)</f>
        <v>0</v>
      </c>
      <c r="AZ189" s="491"/>
      <c r="BA189" s="491"/>
      <c r="BB189" s="491"/>
      <c r="BC189" s="491">
        <f t="shared" ref="BC189" si="162">SUM(BC186:BF188)</f>
        <v>0</v>
      </c>
      <c r="BD189" s="491"/>
      <c r="BE189" s="491"/>
      <c r="BF189" s="491"/>
      <c r="BG189" s="491">
        <f t="shared" ref="BG189" si="163">SUM(BG186:BJ188)</f>
        <v>0</v>
      </c>
      <c r="BH189" s="491"/>
      <c r="BI189" s="491"/>
      <c r="BJ189" s="491"/>
      <c r="BK189" s="491">
        <f t="shared" ref="BK189" si="164">SUM(BK186:BN188)</f>
        <v>0</v>
      </c>
      <c r="BL189" s="491"/>
      <c r="BM189" s="491"/>
      <c r="BN189" s="491"/>
      <c r="BO189" s="121" t="str">
        <f>IF(AQ189&gt;0,BK189/AQ189,"n.é.")</f>
        <v>n.é.</v>
      </c>
      <c r="BP189" s="122"/>
    </row>
    <row r="190" spans="1:68" ht="20.100000000000001" customHeight="1">
      <c r="A190" s="429">
        <v>180</v>
      </c>
      <c r="B190" s="308"/>
      <c r="C190" s="143" t="s">
        <v>403</v>
      </c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5"/>
      <c r="AC190" s="146" t="s">
        <v>404</v>
      </c>
      <c r="AD190" s="147"/>
      <c r="AE190" s="480"/>
      <c r="AF190" s="481"/>
      <c r="AG190" s="481"/>
      <c r="AH190" s="482"/>
      <c r="AI190" s="490"/>
      <c r="AJ190" s="490"/>
      <c r="AK190" s="490"/>
      <c r="AL190" s="490"/>
      <c r="AM190" s="490"/>
      <c r="AN190" s="490"/>
      <c r="AO190" s="490"/>
      <c r="AP190" s="490"/>
      <c r="AQ190" s="480"/>
      <c r="AR190" s="481"/>
      <c r="AS190" s="481"/>
      <c r="AT190" s="482"/>
      <c r="AU190" s="490"/>
      <c r="AV190" s="490"/>
      <c r="AW190" s="490"/>
      <c r="AX190" s="490"/>
      <c r="AY190" s="490"/>
      <c r="AZ190" s="490"/>
      <c r="BA190" s="490"/>
      <c r="BB190" s="490"/>
      <c r="BC190" s="490"/>
      <c r="BD190" s="490"/>
      <c r="BE190" s="490"/>
      <c r="BF190" s="490"/>
      <c r="BG190" s="490"/>
      <c r="BH190" s="490"/>
      <c r="BI190" s="490"/>
      <c r="BJ190" s="490"/>
      <c r="BK190" s="490"/>
      <c r="BL190" s="490"/>
      <c r="BM190" s="490"/>
      <c r="BN190" s="490"/>
      <c r="BO190" s="121" t="str">
        <f t="shared" si="128"/>
        <v>n.é.</v>
      </c>
      <c r="BP190" s="122"/>
    </row>
    <row r="191" spans="1:68" ht="20.100000000000001" customHeight="1">
      <c r="A191" s="429">
        <v>181</v>
      </c>
      <c r="B191" s="308"/>
      <c r="C191" s="143" t="s">
        <v>405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5"/>
      <c r="AC191" s="146" t="s">
        <v>406</v>
      </c>
      <c r="AD191" s="147"/>
      <c r="AE191" s="480"/>
      <c r="AF191" s="481"/>
      <c r="AG191" s="481"/>
      <c r="AH191" s="482"/>
      <c r="AI191" s="490"/>
      <c r="AJ191" s="490"/>
      <c r="AK191" s="490"/>
      <c r="AL191" s="490"/>
      <c r="AM191" s="490"/>
      <c r="AN191" s="490"/>
      <c r="AO191" s="490"/>
      <c r="AP191" s="490"/>
      <c r="AQ191" s="480"/>
      <c r="AR191" s="481"/>
      <c r="AS191" s="481"/>
      <c r="AT191" s="482"/>
      <c r="AU191" s="490"/>
      <c r="AV191" s="490"/>
      <c r="AW191" s="490"/>
      <c r="AX191" s="490"/>
      <c r="AY191" s="490"/>
      <c r="AZ191" s="490"/>
      <c r="BA191" s="490"/>
      <c r="BB191" s="490"/>
      <c r="BC191" s="490"/>
      <c r="BD191" s="490"/>
      <c r="BE191" s="490"/>
      <c r="BF191" s="490"/>
      <c r="BG191" s="490"/>
      <c r="BH191" s="490"/>
      <c r="BI191" s="490"/>
      <c r="BJ191" s="490"/>
      <c r="BK191" s="490"/>
      <c r="BL191" s="490"/>
      <c r="BM191" s="490"/>
      <c r="BN191" s="490"/>
      <c r="BO191" s="121" t="str">
        <f t="shared" si="128"/>
        <v>n.é.</v>
      </c>
      <c r="BP191" s="122"/>
    </row>
    <row r="192" spans="1:68" ht="20.100000000000001" customHeight="1">
      <c r="A192" s="429">
        <v>182</v>
      </c>
      <c r="B192" s="308"/>
      <c r="C192" s="123" t="s">
        <v>407</v>
      </c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5"/>
      <c r="AC192" s="146" t="s">
        <v>408</v>
      </c>
      <c r="AD192" s="147"/>
      <c r="AE192" s="480"/>
      <c r="AF192" s="481"/>
      <c r="AG192" s="481"/>
      <c r="AH192" s="482"/>
      <c r="AI192" s="490"/>
      <c r="AJ192" s="490"/>
      <c r="AK192" s="490"/>
      <c r="AL192" s="490"/>
      <c r="AM192" s="490"/>
      <c r="AN192" s="490"/>
      <c r="AO192" s="490"/>
      <c r="AP192" s="490"/>
      <c r="AQ192" s="480"/>
      <c r="AR192" s="481"/>
      <c r="AS192" s="481"/>
      <c r="AT192" s="482"/>
      <c r="AU192" s="490"/>
      <c r="AV192" s="490"/>
      <c r="AW192" s="490"/>
      <c r="AX192" s="490"/>
      <c r="AY192" s="490"/>
      <c r="AZ192" s="490"/>
      <c r="BA192" s="490"/>
      <c r="BB192" s="490"/>
      <c r="BC192" s="490"/>
      <c r="BD192" s="490"/>
      <c r="BE192" s="490"/>
      <c r="BF192" s="490"/>
      <c r="BG192" s="490"/>
      <c r="BH192" s="490"/>
      <c r="BI192" s="490"/>
      <c r="BJ192" s="490"/>
      <c r="BK192" s="490"/>
      <c r="BL192" s="490"/>
      <c r="BM192" s="490"/>
      <c r="BN192" s="490"/>
      <c r="BO192" s="121" t="str">
        <f t="shared" si="128"/>
        <v>n.é.</v>
      </c>
      <c r="BP192" s="122"/>
    </row>
    <row r="193" spans="1:68" ht="20.100000000000001" customHeight="1">
      <c r="A193" s="429">
        <v>183</v>
      </c>
      <c r="B193" s="308"/>
      <c r="C193" s="123" t="s">
        <v>409</v>
      </c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5"/>
      <c r="AC193" s="146" t="s">
        <v>410</v>
      </c>
      <c r="AD193" s="147"/>
      <c r="AE193" s="480"/>
      <c r="AF193" s="481"/>
      <c r="AG193" s="481"/>
      <c r="AH193" s="482"/>
      <c r="AI193" s="490"/>
      <c r="AJ193" s="490"/>
      <c r="AK193" s="490"/>
      <c r="AL193" s="490"/>
      <c r="AM193" s="490"/>
      <c r="AN193" s="490"/>
      <c r="AO193" s="490"/>
      <c r="AP193" s="490"/>
      <c r="AQ193" s="480"/>
      <c r="AR193" s="481"/>
      <c r="AS193" s="481"/>
      <c r="AT193" s="482"/>
      <c r="AU193" s="490"/>
      <c r="AV193" s="490"/>
      <c r="AW193" s="490"/>
      <c r="AX193" s="490"/>
      <c r="AY193" s="490"/>
      <c r="AZ193" s="490"/>
      <c r="BA193" s="490"/>
      <c r="BB193" s="490"/>
      <c r="BC193" s="490"/>
      <c r="BD193" s="490"/>
      <c r="BE193" s="490"/>
      <c r="BF193" s="490"/>
      <c r="BG193" s="490"/>
      <c r="BH193" s="490"/>
      <c r="BI193" s="490"/>
      <c r="BJ193" s="490"/>
      <c r="BK193" s="490"/>
      <c r="BL193" s="490"/>
      <c r="BM193" s="490"/>
      <c r="BN193" s="490"/>
      <c r="BO193" s="121" t="str">
        <f t="shared" si="128"/>
        <v>n.é.</v>
      </c>
      <c r="BP193" s="122"/>
    </row>
    <row r="194" spans="1:68" ht="20.100000000000001" customHeight="1">
      <c r="A194" s="430">
        <v>184</v>
      </c>
      <c r="B194" s="416"/>
      <c r="C194" s="148" t="s">
        <v>487</v>
      </c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50"/>
      <c r="AC194" s="141" t="s">
        <v>411</v>
      </c>
      <c r="AD194" s="142"/>
      <c r="AE194" s="493">
        <v>0</v>
      </c>
      <c r="AF194" s="494"/>
      <c r="AG194" s="494"/>
      <c r="AH194" s="495"/>
      <c r="AI194" s="439" t="s">
        <v>703</v>
      </c>
      <c r="AJ194" s="440"/>
      <c r="AK194" s="440"/>
      <c r="AL194" s="441"/>
      <c r="AM194" s="439" t="s">
        <v>703</v>
      </c>
      <c r="AN194" s="440"/>
      <c r="AO194" s="440"/>
      <c r="AP194" s="441"/>
      <c r="AQ194" s="492">
        <f t="shared" ref="AQ194" si="165">SUM(AQ190:AT193)</f>
        <v>0</v>
      </c>
      <c r="AR194" s="492"/>
      <c r="AS194" s="492"/>
      <c r="AT194" s="492"/>
      <c r="AU194" s="492">
        <f t="shared" ref="AU194" si="166">SUM(AU190:AX193)</f>
        <v>0</v>
      </c>
      <c r="AV194" s="492"/>
      <c r="AW194" s="492"/>
      <c r="AX194" s="492"/>
      <c r="AY194" s="492">
        <f t="shared" ref="AY194" si="167">SUM(AY190:BB193)</f>
        <v>0</v>
      </c>
      <c r="AZ194" s="492"/>
      <c r="BA194" s="492"/>
      <c r="BB194" s="492"/>
      <c r="BC194" s="492">
        <f t="shared" ref="BC194" si="168">SUM(BC190:BF193)</f>
        <v>0</v>
      </c>
      <c r="BD194" s="492"/>
      <c r="BE194" s="492"/>
      <c r="BF194" s="492"/>
      <c r="BG194" s="492">
        <f t="shared" ref="BG194" si="169">SUM(BG190:BJ193)</f>
        <v>0</v>
      </c>
      <c r="BH194" s="492"/>
      <c r="BI194" s="492"/>
      <c r="BJ194" s="492"/>
      <c r="BK194" s="492">
        <f t="shared" ref="BK194" si="170">SUM(BK190:BN193)</f>
        <v>0</v>
      </c>
      <c r="BL194" s="492"/>
      <c r="BM194" s="492"/>
      <c r="BN194" s="492"/>
      <c r="BO194" s="121" t="str">
        <f>IF(AQ194&gt;0,BK194/AQ194,"n.é.")</f>
        <v>n.é.</v>
      </c>
      <c r="BP194" s="122"/>
    </row>
    <row r="195" spans="1:68" ht="20.100000000000001" customHeight="1">
      <c r="A195" s="429">
        <v>185</v>
      </c>
      <c r="B195" s="308"/>
      <c r="C195" s="143" t="s">
        <v>412</v>
      </c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5"/>
      <c r="AC195" s="146" t="s">
        <v>413</v>
      </c>
      <c r="AD195" s="147"/>
      <c r="AE195" s="480"/>
      <c r="AF195" s="481"/>
      <c r="AG195" s="481"/>
      <c r="AH195" s="482"/>
      <c r="AI195" s="490"/>
      <c r="AJ195" s="490"/>
      <c r="AK195" s="490"/>
      <c r="AL195" s="490"/>
      <c r="AM195" s="490"/>
      <c r="AN195" s="490"/>
      <c r="AO195" s="490"/>
      <c r="AP195" s="490"/>
      <c r="AQ195" s="480"/>
      <c r="AR195" s="481"/>
      <c r="AS195" s="481"/>
      <c r="AT195" s="482"/>
      <c r="AU195" s="490"/>
      <c r="AV195" s="490"/>
      <c r="AW195" s="490"/>
      <c r="AX195" s="490"/>
      <c r="AY195" s="490"/>
      <c r="AZ195" s="490"/>
      <c r="BA195" s="490"/>
      <c r="BB195" s="490"/>
      <c r="BC195" s="490"/>
      <c r="BD195" s="490"/>
      <c r="BE195" s="490"/>
      <c r="BF195" s="490"/>
      <c r="BG195" s="490"/>
      <c r="BH195" s="490"/>
      <c r="BI195" s="490"/>
      <c r="BJ195" s="490"/>
      <c r="BK195" s="490"/>
      <c r="BL195" s="490"/>
      <c r="BM195" s="490"/>
      <c r="BN195" s="490"/>
      <c r="BO195" s="121" t="str">
        <f t="shared" si="128"/>
        <v>n.é.</v>
      </c>
      <c r="BP195" s="122"/>
    </row>
    <row r="196" spans="1:68" ht="20.100000000000001" customHeight="1">
      <c r="A196" s="429">
        <v>186</v>
      </c>
      <c r="B196" s="308"/>
      <c r="C196" s="143" t="s">
        <v>414</v>
      </c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5"/>
      <c r="AC196" s="146" t="s">
        <v>415</v>
      </c>
      <c r="AD196" s="147"/>
      <c r="AE196" s="480"/>
      <c r="AF196" s="481"/>
      <c r="AG196" s="481"/>
      <c r="AH196" s="482"/>
      <c r="AI196" s="490"/>
      <c r="AJ196" s="490"/>
      <c r="AK196" s="490"/>
      <c r="AL196" s="490"/>
      <c r="AM196" s="490"/>
      <c r="AN196" s="490"/>
      <c r="AO196" s="490"/>
      <c r="AP196" s="490"/>
      <c r="AQ196" s="480"/>
      <c r="AR196" s="481"/>
      <c r="AS196" s="481"/>
      <c r="AT196" s="482"/>
      <c r="AU196" s="490"/>
      <c r="AV196" s="490"/>
      <c r="AW196" s="490"/>
      <c r="AX196" s="490"/>
      <c r="AY196" s="490"/>
      <c r="AZ196" s="490"/>
      <c r="BA196" s="490"/>
      <c r="BB196" s="490"/>
      <c r="BC196" s="490"/>
      <c r="BD196" s="490"/>
      <c r="BE196" s="490"/>
      <c r="BF196" s="490"/>
      <c r="BG196" s="490"/>
      <c r="BH196" s="490"/>
      <c r="BI196" s="490"/>
      <c r="BJ196" s="490"/>
      <c r="BK196" s="490"/>
      <c r="BL196" s="490"/>
      <c r="BM196" s="490"/>
      <c r="BN196" s="490"/>
      <c r="BO196" s="121" t="str">
        <f t="shared" si="128"/>
        <v>n.é.</v>
      </c>
      <c r="BP196" s="122"/>
    </row>
    <row r="197" spans="1:68" ht="20.100000000000001" customHeight="1">
      <c r="A197" s="429">
        <v>187</v>
      </c>
      <c r="B197" s="308"/>
      <c r="C197" s="143" t="s">
        <v>416</v>
      </c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5"/>
      <c r="AC197" s="146" t="s">
        <v>417</v>
      </c>
      <c r="AD197" s="147"/>
      <c r="AE197" s="480"/>
      <c r="AF197" s="481"/>
      <c r="AG197" s="481"/>
      <c r="AH197" s="482"/>
      <c r="AI197" s="490"/>
      <c r="AJ197" s="490"/>
      <c r="AK197" s="490"/>
      <c r="AL197" s="490"/>
      <c r="AM197" s="490"/>
      <c r="AN197" s="490"/>
      <c r="AO197" s="490"/>
      <c r="AP197" s="490"/>
      <c r="AQ197" s="480"/>
      <c r="AR197" s="481"/>
      <c r="AS197" s="481"/>
      <c r="AT197" s="482"/>
      <c r="AU197" s="490"/>
      <c r="AV197" s="490"/>
      <c r="AW197" s="490"/>
      <c r="AX197" s="490"/>
      <c r="AY197" s="490"/>
      <c r="AZ197" s="490"/>
      <c r="BA197" s="490"/>
      <c r="BB197" s="490"/>
      <c r="BC197" s="490"/>
      <c r="BD197" s="490"/>
      <c r="BE197" s="490"/>
      <c r="BF197" s="490"/>
      <c r="BG197" s="490"/>
      <c r="BH197" s="490"/>
      <c r="BI197" s="490"/>
      <c r="BJ197" s="490"/>
      <c r="BK197" s="490"/>
      <c r="BL197" s="490"/>
      <c r="BM197" s="490"/>
      <c r="BN197" s="490"/>
      <c r="BO197" s="121" t="str">
        <f t="shared" si="128"/>
        <v>n.é.</v>
      </c>
      <c r="BP197" s="122"/>
    </row>
    <row r="198" spans="1:68" ht="20.100000000000001" customHeight="1">
      <c r="A198" s="429">
        <v>188</v>
      </c>
      <c r="B198" s="308"/>
      <c r="C198" s="143" t="s">
        <v>418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5"/>
      <c r="AC198" s="146" t="s">
        <v>419</v>
      </c>
      <c r="AD198" s="147"/>
      <c r="AE198" s="480"/>
      <c r="AF198" s="481"/>
      <c r="AG198" s="481"/>
      <c r="AH198" s="482"/>
      <c r="AI198" s="490"/>
      <c r="AJ198" s="490"/>
      <c r="AK198" s="490"/>
      <c r="AL198" s="490"/>
      <c r="AM198" s="490"/>
      <c r="AN198" s="490"/>
      <c r="AO198" s="490"/>
      <c r="AP198" s="490"/>
      <c r="AQ198" s="480"/>
      <c r="AR198" s="481"/>
      <c r="AS198" s="481"/>
      <c r="AT198" s="482"/>
      <c r="AU198" s="490"/>
      <c r="AV198" s="490"/>
      <c r="AW198" s="490"/>
      <c r="AX198" s="490"/>
      <c r="AY198" s="490"/>
      <c r="AZ198" s="490"/>
      <c r="BA198" s="490"/>
      <c r="BB198" s="490"/>
      <c r="BC198" s="490"/>
      <c r="BD198" s="490"/>
      <c r="BE198" s="490"/>
      <c r="BF198" s="490"/>
      <c r="BG198" s="490"/>
      <c r="BH198" s="490"/>
      <c r="BI198" s="490"/>
      <c r="BJ198" s="490"/>
      <c r="BK198" s="490"/>
      <c r="BL198" s="490"/>
      <c r="BM198" s="490"/>
      <c r="BN198" s="490"/>
      <c r="BO198" s="121" t="str">
        <f t="shared" si="128"/>
        <v>n.é.</v>
      </c>
      <c r="BP198" s="122"/>
    </row>
    <row r="199" spans="1:68" ht="20.100000000000001" customHeight="1">
      <c r="A199" s="429">
        <v>189</v>
      </c>
      <c r="B199" s="308"/>
      <c r="C199" s="143" t="s">
        <v>420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5"/>
      <c r="AC199" s="146" t="s">
        <v>421</v>
      </c>
      <c r="AD199" s="147"/>
      <c r="AE199" s="480"/>
      <c r="AF199" s="481"/>
      <c r="AG199" s="481"/>
      <c r="AH199" s="482"/>
      <c r="AI199" s="490"/>
      <c r="AJ199" s="490"/>
      <c r="AK199" s="490"/>
      <c r="AL199" s="490"/>
      <c r="AM199" s="490"/>
      <c r="AN199" s="490"/>
      <c r="AO199" s="490"/>
      <c r="AP199" s="490"/>
      <c r="AQ199" s="480"/>
      <c r="AR199" s="481"/>
      <c r="AS199" s="481"/>
      <c r="AT199" s="482"/>
      <c r="AU199" s="490"/>
      <c r="AV199" s="490"/>
      <c r="AW199" s="490"/>
      <c r="AX199" s="490"/>
      <c r="AY199" s="490"/>
      <c r="AZ199" s="490"/>
      <c r="BA199" s="490"/>
      <c r="BB199" s="490"/>
      <c r="BC199" s="490"/>
      <c r="BD199" s="490"/>
      <c r="BE199" s="490"/>
      <c r="BF199" s="490"/>
      <c r="BG199" s="490"/>
      <c r="BH199" s="490"/>
      <c r="BI199" s="490"/>
      <c r="BJ199" s="490"/>
      <c r="BK199" s="490"/>
      <c r="BL199" s="490"/>
      <c r="BM199" s="490"/>
      <c r="BN199" s="490"/>
      <c r="BO199" s="121" t="str">
        <f t="shared" si="128"/>
        <v>n.é.</v>
      </c>
      <c r="BP199" s="122"/>
    </row>
    <row r="200" spans="1:68" ht="20.100000000000001" customHeight="1">
      <c r="A200" s="429">
        <v>190</v>
      </c>
      <c r="B200" s="308"/>
      <c r="C200" s="143" t="s">
        <v>422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5"/>
      <c r="AC200" s="146" t="s">
        <v>423</v>
      </c>
      <c r="AD200" s="147"/>
      <c r="AE200" s="480"/>
      <c r="AF200" s="481"/>
      <c r="AG200" s="481"/>
      <c r="AH200" s="482"/>
      <c r="AI200" s="490"/>
      <c r="AJ200" s="490"/>
      <c r="AK200" s="490"/>
      <c r="AL200" s="490"/>
      <c r="AM200" s="490"/>
      <c r="AN200" s="490"/>
      <c r="AO200" s="490"/>
      <c r="AP200" s="490"/>
      <c r="AQ200" s="480"/>
      <c r="AR200" s="481"/>
      <c r="AS200" s="481"/>
      <c r="AT200" s="482"/>
      <c r="AU200" s="490"/>
      <c r="AV200" s="490"/>
      <c r="AW200" s="490"/>
      <c r="AX200" s="490"/>
      <c r="AY200" s="490"/>
      <c r="AZ200" s="490"/>
      <c r="BA200" s="490"/>
      <c r="BB200" s="490"/>
      <c r="BC200" s="490"/>
      <c r="BD200" s="490"/>
      <c r="BE200" s="490"/>
      <c r="BF200" s="490"/>
      <c r="BG200" s="490"/>
      <c r="BH200" s="490"/>
      <c r="BI200" s="490"/>
      <c r="BJ200" s="490"/>
      <c r="BK200" s="490"/>
      <c r="BL200" s="490"/>
      <c r="BM200" s="490"/>
      <c r="BN200" s="490"/>
      <c r="BO200" s="121" t="str">
        <f t="shared" si="128"/>
        <v>n.é.</v>
      </c>
      <c r="BP200" s="122"/>
    </row>
    <row r="201" spans="1:68" ht="20.100000000000001" customHeight="1">
      <c r="A201" s="430">
        <v>191</v>
      </c>
      <c r="B201" s="416"/>
      <c r="C201" s="148" t="s">
        <v>488</v>
      </c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50"/>
      <c r="AC201" s="141" t="s">
        <v>424</v>
      </c>
      <c r="AD201" s="142"/>
      <c r="AE201" s="445">
        <v>0</v>
      </c>
      <c r="AF201" s="446"/>
      <c r="AG201" s="446"/>
      <c r="AH201" s="447"/>
      <c r="AI201" s="439" t="s">
        <v>703</v>
      </c>
      <c r="AJ201" s="440"/>
      <c r="AK201" s="440"/>
      <c r="AL201" s="441"/>
      <c r="AM201" s="439" t="s">
        <v>703</v>
      </c>
      <c r="AN201" s="440"/>
      <c r="AO201" s="440"/>
      <c r="AP201" s="441"/>
      <c r="AQ201" s="491">
        <f t="shared" ref="AQ201" si="171">AQ189+SUM(AQ194:AT200)</f>
        <v>0</v>
      </c>
      <c r="AR201" s="491"/>
      <c r="AS201" s="491"/>
      <c r="AT201" s="491"/>
      <c r="AU201" s="491">
        <f t="shared" ref="AU201" si="172">AU189+SUM(AU194:AX200)</f>
        <v>0</v>
      </c>
      <c r="AV201" s="491"/>
      <c r="AW201" s="491"/>
      <c r="AX201" s="491"/>
      <c r="AY201" s="491">
        <f t="shared" ref="AY201" si="173">AY189+SUM(AY194:BB200)</f>
        <v>0</v>
      </c>
      <c r="AZ201" s="491"/>
      <c r="BA201" s="491"/>
      <c r="BB201" s="491"/>
      <c r="BC201" s="491">
        <f t="shared" ref="BC201" si="174">BC189+SUM(BC194:BF200)</f>
        <v>0</v>
      </c>
      <c r="BD201" s="491"/>
      <c r="BE201" s="491"/>
      <c r="BF201" s="491"/>
      <c r="BG201" s="491">
        <f t="shared" ref="BG201" si="175">BG189+SUM(BG194:BJ200)</f>
        <v>0</v>
      </c>
      <c r="BH201" s="491"/>
      <c r="BI201" s="491"/>
      <c r="BJ201" s="491"/>
      <c r="BK201" s="491">
        <f t="shared" ref="BK201" si="176">BK189+SUM(BK194:BN200)</f>
        <v>0</v>
      </c>
      <c r="BL201" s="491"/>
      <c r="BM201" s="491"/>
      <c r="BN201" s="491"/>
      <c r="BO201" s="121" t="str">
        <f>IF(AQ201&gt;0,BK201/AQ201,"n.é.")</f>
        <v>n.é.</v>
      </c>
      <c r="BP201" s="122"/>
    </row>
    <row r="202" spans="1:68" ht="20.100000000000001" customHeight="1">
      <c r="A202" s="429">
        <v>192</v>
      </c>
      <c r="B202" s="308"/>
      <c r="C202" s="143" t="s">
        <v>425</v>
      </c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5"/>
      <c r="AC202" s="146" t="s">
        <v>426</v>
      </c>
      <c r="AD202" s="147"/>
      <c r="AE202" s="480"/>
      <c r="AF202" s="481"/>
      <c r="AG202" s="481"/>
      <c r="AH202" s="482"/>
      <c r="AI202" s="490"/>
      <c r="AJ202" s="490"/>
      <c r="AK202" s="490"/>
      <c r="AL202" s="490"/>
      <c r="AM202" s="490"/>
      <c r="AN202" s="490"/>
      <c r="AO202" s="490"/>
      <c r="AP202" s="490"/>
      <c r="AQ202" s="480"/>
      <c r="AR202" s="481"/>
      <c r="AS202" s="481"/>
      <c r="AT202" s="482"/>
      <c r="AU202" s="490"/>
      <c r="AV202" s="490"/>
      <c r="AW202" s="490"/>
      <c r="AX202" s="490"/>
      <c r="AY202" s="490"/>
      <c r="AZ202" s="490"/>
      <c r="BA202" s="490"/>
      <c r="BB202" s="490"/>
      <c r="BC202" s="490"/>
      <c r="BD202" s="490"/>
      <c r="BE202" s="490"/>
      <c r="BF202" s="490"/>
      <c r="BG202" s="490"/>
      <c r="BH202" s="490"/>
      <c r="BI202" s="490"/>
      <c r="BJ202" s="490"/>
      <c r="BK202" s="490"/>
      <c r="BL202" s="490"/>
      <c r="BM202" s="490"/>
      <c r="BN202" s="490"/>
      <c r="BO202" s="121" t="str">
        <f t="shared" si="128"/>
        <v>n.é.</v>
      </c>
      <c r="BP202" s="122"/>
    </row>
    <row r="203" spans="1:68" ht="20.100000000000001" customHeight="1">
      <c r="A203" s="429">
        <v>193</v>
      </c>
      <c r="B203" s="308"/>
      <c r="C203" s="123" t="s">
        <v>427</v>
      </c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5"/>
      <c r="AC203" s="146" t="s">
        <v>428</v>
      </c>
      <c r="AD203" s="147"/>
      <c r="AE203" s="480"/>
      <c r="AF203" s="481"/>
      <c r="AG203" s="481"/>
      <c r="AH203" s="482"/>
      <c r="AI203" s="490"/>
      <c r="AJ203" s="490"/>
      <c r="AK203" s="490"/>
      <c r="AL203" s="490"/>
      <c r="AM203" s="490"/>
      <c r="AN203" s="490"/>
      <c r="AO203" s="490"/>
      <c r="AP203" s="490"/>
      <c r="AQ203" s="480"/>
      <c r="AR203" s="481"/>
      <c r="AS203" s="481"/>
      <c r="AT203" s="482"/>
      <c r="AU203" s="490"/>
      <c r="AV203" s="490"/>
      <c r="AW203" s="490"/>
      <c r="AX203" s="490"/>
      <c r="AY203" s="490"/>
      <c r="AZ203" s="490"/>
      <c r="BA203" s="490"/>
      <c r="BB203" s="490"/>
      <c r="BC203" s="490"/>
      <c r="BD203" s="490"/>
      <c r="BE203" s="490"/>
      <c r="BF203" s="490"/>
      <c r="BG203" s="490"/>
      <c r="BH203" s="490"/>
      <c r="BI203" s="490"/>
      <c r="BJ203" s="490"/>
      <c r="BK203" s="490"/>
      <c r="BL203" s="490"/>
      <c r="BM203" s="490"/>
      <c r="BN203" s="490"/>
      <c r="BO203" s="121" t="str">
        <f t="shared" si="128"/>
        <v>n.é.</v>
      </c>
      <c r="BP203" s="122"/>
    </row>
    <row r="204" spans="1:68" ht="20.100000000000001" customHeight="1">
      <c r="A204" s="429">
        <v>194</v>
      </c>
      <c r="B204" s="308"/>
      <c r="C204" s="143" t="s">
        <v>429</v>
      </c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5"/>
      <c r="AC204" s="146" t="s">
        <v>430</v>
      </c>
      <c r="AD204" s="147"/>
      <c r="AE204" s="480"/>
      <c r="AF204" s="481"/>
      <c r="AG204" s="481"/>
      <c r="AH204" s="482"/>
      <c r="AI204" s="490"/>
      <c r="AJ204" s="490"/>
      <c r="AK204" s="490"/>
      <c r="AL204" s="490"/>
      <c r="AM204" s="490"/>
      <c r="AN204" s="490"/>
      <c r="AO204" s="490"/>
      <c r="AP204" s="490"/>
      <c r="AQ204" s="480"/>
      <c r="AR204" s="481"/>
      <c r="AS204" s="481"/>
      <c r="AT204" s="482"/>
      <c r="AU204" s="490"/>
      <c r="AV204" s="490"/>
      <c r="AW204" s="490"/>
      <c r="AX204" s="490"/>
      <c r="AY204" s="490"/>
      <c r="AZ204" s="490"/>
      <c r="BA204" s="490"/>
      <c r="BB204" s="490"/>
      <c r="BC204" s="490"/>
      <c r="BD204" s="490"/>
      <c r="BE204" s="490"/>
      <c r="BF204" s="490"/>
      <c r="BG204" s="490"/>
      <c r="BH204" s="490"/>
      <c r="BI204" s="490"/>
      <c r="BJ204" s="490"/>
      <c r="BK204" s="490"/>
      <c r="BL204" s="490"/>
      <c r="BM204" s="490"/>
      <c r="BN204" s="490"/>
      <c r="BO204" s="121" t="str">
        <f t="shared" si="128"/>
        <v>n.é.</v>
      </c>
      <c r="BP204" s="122"/>
    </row>
    <row r="205" spans="1:68" ht="20.100000000000001" customHeight="1">
      <c r="A205" s="429">
        <v>195</v>
      </c>
      <c r="B205" s="308"/>
      <c r="C205" s="143" t="s">
        <v>431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5"/>
      <c r="AC205" s="146" t="s">
        <v>432</v>
      </c>
      <c r="AD205" s="147"/>
      <c r="AE205" s="480"/>
      <c r="AF205" s="481"/>
      <c r="AG205" s="481"/>
      <c r="AH205" s="482"/>
      <c r="AI205" s="490"/>
      <c r="AJ205" s="490"/>
      <c r="AK205" s="490"/>
      <c r="AL205" s="490"/>
      <c r="AM205" s="490"/>
      <c r="AN205" s="490"/>
      <c r="AO205" s="490"/>
      <c r="AP205" s="490"/>
      <c r="AQ205" s="480"/>
      <c r="AR205" s="481"/>
      <c r="AS205" s="481"/>
      <c r="AT205" s="482"/>
      <c r="AU205" s="490"/>
      <c r="AV205" s="490"/>
      <c r="AW205" s="490"/>
      <c r="AX205" s="490"/>
      <c r="AY205" s="490"/>
      <c r="AZ205" s="490"/>
      <c r="BA205" s="490"/>
      <c r="BB205" s="490"/>
      <c r="BC205" s="490"/>
      <c r="BD205" s="490"/>
      <c r="BE205" s="490"/>
      <c r="BF205" s="490"/>
      <c r="BG205" s="490"/>
      <c r="BH205" s="490"/>
      <c r="BI205" s="490"/>
      <c r="BJ205" s="490"/>
      <c r="BK205" s="490"/>
      <c r="BL205" s="490"/>
      <c r="BM205" s="490"/>
      <c r="BN205" s="490"/>
      <c r="BO205" s="121" t="str">
        <f t="shared" si="128"/>
        <v>n.é.</v>
      </c>
      <c r="BP205" s="122"/>
    </row>
    <row r="206" spans="1:68" ht="20.100000000000001" customHeight="1">
      <c r="A206" s="430">
        <v>196</v>
      </c>
      <c r="B206" s="416"/>
      <c r="C206" s="148" t="s">
        <v>489</v>
      </c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50"/>
      <c r="AC206" s="141" t="s">
        <v>433</v>
      </c>
      <c r="AD206" s="142"/>
      <c r="AE206" s="445">
        <v>0</v>
      </c>
      <c r="AF206" s="446"/>
      <c r="AG206" s="446"/>
      <c r="AH206" s="447"/>
      <c r="AI206" s="439" t="s">
        <v>703</v>
      </c>
      <c r="AJ206" s="440"/>
      <c r="AK206" s="440"/>
      <c r="AL206" s="441"/>
      <c r="AM206" s="439" t="s">
        <v>703</v>
      </c>
      <c r="AN206" s="440"/>
      <c r="AO206" s="440"/>
      <c r="AP206" s="441"/>
      <c r="AQ206" s="491">
        <f t="shared" ref="AQ206" si="177">SUM(AQ202:AT205)</f>
        <v>0</v>
      </c>
      <c r="AR206" s="491"/>
      <c r="AS206" s="491"/>
      <c r="AT206" s="491"/>
      <c r="AU206" s="491">
        <f t="shared" ref="AU206" si="178">SUM(AU202:AX205)</f>
        <v>0</v>
      </c>
      <c r="AV206" s="491"/>
      <c r="AW206" s="491"/>
      <c r="AX206" s="491"/>
      <c r="AY206" s="491">
        <f t="shared" ref="AY206" si="179">SUM(AY202:BB205)</f>
        <v>0</v>
      </c>
      <c r="AZ206" s="491"/>
      <c r="BA206" s="491"/>
      <c r="BB206" s="491"/>
      <c r="BC206" s="491">
        <f t="shared" ref="BC206" si="180">SUM(BC202:BF205)</f>
        <v>0</v>
      </c>
      <c r="BD206" s="491"/>
      <c r="BE206" s="491"/>
      <c r="BF206" s="491"/>
      <c r="BG206" s="491">
        <f t="shared" ref="BG206" si="181">SUM(BG202:BJ205)</f>
        <v>0</v>
      </c>
      <c r="BH206" s="491"/>
      <c r="BI206" s="491"/>
      <c r="BJ206" s="491"/>
      <c r="BK206" s="491">
        <f t="shared" ref="BK206" si="182">SUM(BK202:BN205)</f>
        <v>0</v>
      </c>
      <c r="BL206" s="491"/>
      <c r="BM206" s="491"/>
      <c r="BN206" s="491"/>
      <c r="BO206" s="121" t="str">
        <f>IF(AQ206&gt;0,BK206/AQ206,"n.é.")</f>
        <v>n.é.</v>
      </c>
      <c r="BP206" s="122"/>
    </row>
    <row r="207" spans="1:68" ht="20.100000000000001" customHeight="1">
      <c r="A207" s="429">
        <v>197</v>
      </c>
      <c r="B207" s="308"/>
      <c r="C207" s="123" t="s">
        <v>434</v>
      </c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5"/>
      <c r="AC207" s="146" t="s">
        <v>435</v>
      </c>
      <c r="AD207" s="147"/>
      <c r="AE207" s="442"/>
      <c r="AF207" s="443"/>
      <c r="AG207" s="443"/>
      <c r="AH207" s="444"/>
      <c r="AI207" s="496"/>
      <c r="AJ207" s="496"/>
      <c r="AK207" s="496"/>
      <c r="AL207" s="496"/>
      <c r="AM207" s="496"/>
      <c r="AN207" s="496"/>
      <c r="AO207" s="496"/>
      <c r="AP207" s="496"/>
      <c r="AQ207" s="442"/>
      <c r="AR207" s="443"/>
      <c r="AS207" s="443"/>
      <c r="AT207" s="444"/>
      <c r="AU207" s="496"/>
      <c r="AV207" s="496"/>
      <c r="AW207" s="496"/>
      <c r="AX207" s="496"/>
      <c r="AY207" s="496"/>
      <c r="AZ207" s="496"/>
      <c r="BA207" s="496"/>
      <c r="BB207" s="496"/>
      <c r="BC207" s="496"/>
      <c r="BD207" s="496"/>
      <c r="BE207" s="496"/>
      <c r="BF207" s="496"/>
      <c r="BG207" s="496"/>
      <c r="BH207" s="496"/>
      <c r="BI207" s="496"/>
      <c r="BJ207" s="496"/>
      <c r="BK207" s="496"/>
      <c r="BL207" s="496"/>
      <c r="BM207" s="496"/>
      <c r="BN207" s="496"/>
      <c r="BO207" s="89" t="str">
        <f t="shared" si="128"/>
        <v>n.é.</v>
      </c>
      <c r="BP207" s="90"/>
    </row>
    <row r="208" spans="1:68" ht="20.100000000000001" customHeight="1">
      <c r="A208" s="431">
        <v>198</v>
      </c>
      <c r="B208" s="322"/>
      <c r="C208" s="165" t="s">
        <v>631</v>
      </c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7"/>
      <c r="AC208" s="168" t="s">
        <v>436</v>
      </c>
      <c r="AD208" s="169"/>
      <c r="AE208" s="465">
        <v>0</v>
      </c>
      <c r="AF208" s="466"/>
      <c r="AG208" s="466"/>
      <c r="AH208" s="467"/>
      <c r="AI208" s="462" t="s">
        <v>703</v>
      </c>
      <c r="AJ208" s="463"/>
      <c r="AK208" s="463"/>
      <c r="AL208" s="464"/>
      <c r="AM208" s="462" t="s">
        <v>703</v>
      </c>
      <c r="AN208" s="463"/>
      <c r="AO208" s="463"/>
      <c r="AP208" s="464"/>
      <c r="AQ208" s="501">
        <f>AQ201+AQ206+AQ207</f>
        <v>0</v>
      </c>
      <c r="AR208" s="501"/>
      <c r="AS208" s="501"/>
      <c r="AT208" s="501"/>
      <c r="AU208" s="501">
        <f t="shared" ref="AU208" si="183">AU201+AU206+AU207</f>
        <v>0</v>
      </c>
      <c r="AV208" s="501"/>
      <c r="AW208" s="501"/>
      <c r="AX208" s="501"/>
      <c r="AY208" s="501">
        <f t="shared" ref="AY208" si="184">AY201+AY206+AY207</f>
        <v>0</v>
      </c>
      <c r="AZ208" s="501"/>
      <c r="BA208" s="501"/>
      <c r="BB208" s="501"/>
      <c r="BC208" s="501">
        <f t="shared" ref="BC208" si="185">BC201+BC206+BC207</f>
        <v>0</v>
      </c>
      <c r="BD208" s="501"/>
      <c r="BE208" s="501"/>
      <c r="BF208" s="501"/>
      <c r="BG208" s="501">
        <f t="shared" ref="BG208" si="186">BG201+BG206+BG207</f>
        <v>0</v>
      </c>
      <c r="BH208" s="501"/>
      <c r="BI208" s="501"/>
      <c r="BJ208" s="501"/>
      <c r="BK208" s="501">
        <f t="shared" ref="BK208" si="187">BK201+BK206+BK207</f>
        <v>0</v>
      </c>
      <c r="BL208" s="501"/>
      <c r="BM208" s="501"/>
      <c r="BN208" s="501"/>
      <c r="BO208" s="139" t="str">
        <f>IF(AQ208&gt;0,BK208/AQ208,"n.é.")</f>
        <v>n.é.</v>
      </c>
      <c r="BP208" s="140"/>
    </row>
    <row r="209" spans="1:68" ht="20.100000000000001" customHeight="1">
      <c r="A209" s="323">
        <v>199</v>
      </c>
      <c r="B209" s="324"/>
      <c r="C209" s="215" t="s">
        <v>491</v>
      </c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7"/>
      <c r="AC209" s="218"/>
      <c r="AD209" s="219"/>
      <c r="AE209" s="502">
        <v>65591</v>
      </c>
      <c r="AF209" s="503"/>
      <c r="AG209" s="503"/>
      <c r="AH209" s="504"/>
      <c r="AI209" s="497" t="s">
        <v>703</v>
      </c>
      <c r="AJ209" s="498"/>
      <c r="AK209" s="498"/>
      <c r="AL209" s="499"/>
      <c r="AM209" s="497" t="s">
        <v>703</v>
      </c>
      <c r="AN209" s="498"/>
      <c r="AO209" s="498"/>
      <c r="AP209" s="499"/>
      <c r="AQ209" s="500">
        <f t="shared" ref="AQ209" si="188">AQ185+AQ208</f>
        <v>67646</v>
      </c>
      <c r="AR209" s="500"/>
      <c r="AS209" s="500"/>
      <c r="AT209" s="500"/>
      <c r="AU209" s="500">
        <f t="shared" ref="AU209" si="189">AU185+AU208</f>
        <v>35623</v>
      </c>
      <c r="AV209" s="500"/>
      <c r="AW209" s="500"/>
      <c r="AX209" s="500"/>
      <c r="AY209" s="500">
        <f t="shared" ref="AY209" si="190">AY185+AY208</f>
        <v>31523</v>
      </c>
      <c r="AZ209" s="500"/>
      <c r="BA209" s="500"/>
      <c r="BB209" s="500"/>
      <c r="BC209" s="500">
        <f t="shared" ref="BC209" si="191">BC185+BC208</f>
        <v>0</v>
      </c>
      <c r="BD209" s="500"/>
      <c r="BE209" s="500"/>
      <c r="BF209" s="500"/>
      <c r="BG209" s="500">
        <f t="shared" ref="BG209" si="192">BG185+BG208</f>
        <v>0</v>
      </c>
      <c r="BH209" s="500"/>
      <c r="BI209" s="500"/>
      <c r="BJ209" s="500"/>
      <c r="BK209" s="500">
        <f t="shared" ref="BK209" si="193">BK185+BK208</f>
        <v>31323</v>
      </c>
      <c r="BL209" s="500"/>
      <c r="BM209" s="500"/>
      <c r="BN209" s="500"/>
      <c r="BO209" s="210">
        <f t="shared" si="128"/>
        <v>0.46304289980190994</v>
      </c>
      <c r="BP209" s="211"/>
    </row>
    <row r="212" spans="1:68">
      <c r="AE212" s="505">
        <f>AE92-AE209</f>
        <v>0</v>
      </c>
      <c r="AF212" s="506"/>
      <c r="AG212" s="506"/>
      <c r="AH212" s="507"/>
      <c r="AI212" s="502"/>
      <c r="AJ212" s="503"/>
      <c r="AK212" s="503"/>
      <c r="AL212" s="504"/>
      <c r="AM212" s="502"/>
      <c r="AN212" s="503"/>
      <c r="AO212" s="503"/>
      <c r="AP212" s="504"/>
      <c r="AQ212" s="508">
        <f>AQ92-AQ209</f>
        <v>0</v>
      </c>
      <c r="AR212" s="508"/>
      <c r="AS212" s="508"/>
      <c r="AT212" s="508"/>
      <c r="AU212" s="509"/>
      <c r="AV212" s="509"/>
      <c r="AW212" s="509"/>
      <c r="AX212" s="509"/>
      <c r="AY212" s="509"/>
      <c r="AZ212" s="509"/>
      <c r="BA212" s="509"/>
      <c r="BB212" s="509"/>
      <c r="BC212" s="509"/>
      <c r="BD212" s="509"/>
      <c r="BE212" s="509"/>
      <c r="BF212" s="509"/>
      <c r="BG212" s="509"/>
      <c r="BH212" s="509"/>
      <c r="BI212" s="509"/>
      <c r="BJ212" s="509"/>
      <c r="BK212" s="508">
        <f>BK92-BK209</f>
        <v>4095</v>
      </c>
      <c r="BL212" s="508"/>
      <c r="BM212" s="508"/>
      <c r="BN212" s="508"/>
      <c r="BO212" s="438"/>
      <c r="BP212" s="438"/>
    </row>
  </sheetData>
  <mergeCells count="2666">
    <mergeCell ref="AE212:AH212"/>
    <mergeCell ref="AI212:AL212"/>
    <mergeCell ref="AM212:AP212"/>
    <mergeCell ref="AQ212:AT212"/>
    <mergeCell ref="AU212:AX212"/>
    <mergeCell ref="AY212:BB212"/>
    <mergeCell ref="BC212:BF212"/>
    <mergeCell ref="BG212:BJ212"/>
    <mergeCell ref="BK212:BN212"/>
    <mergeCell ref="BO212:BP212"/>
    <mergeCell ref="AU209:AX209"/>
    <mergeCell ref="AY209:BB209"/>
    <mergeCell ref="BC209:BF209"/>
    <mergeCell ref="BG209:BJ209"/>
    <mergeCell ref="BK209:BN209"/>
    <mergeCell ref="BO209:BP209"/>
    <mergeCell ref="AY208:BB208"/>
    <mergeCell ref="BC208:BF208"/>
    <mergeCell ref="BG208:BJ208"/>
    <mergeCell ref="BK208:BN208"/>
    <mergeCell ref="BO208:BP208"/>
    <mergeCell ref="A209:B209"/>
    <mergeCell ref="C209:AB209"/>
    <mergeCell ref="AC209:AD209"/>
    <mergeCell ref="AM209:AP209"/>
    <mergeCell ref="AQ209:AT209"/>
    <mergeCell ref="A208:B208"/>
    <mergeCell ref="C208:AB208"/>
    <mergeCell ref="AC208:AD208"/>
    <mergeCell ref="AM208:AP208"/>
    <mergeCell ref="AQ208:AT208"/>
    <mergeCell ref="AU208:AX208"/>
    <mergeCell ref="AE208:AH208"/>
    <mergeCell ref="AE209:AH209"/>
    <mergeCell ref="AI208:AL208"/>
    <mergeCell ref="AI209:AL209"/>
    <mergeCell ref="AU207:AX207"/>
    <mergeCell ref="AY207:BB207"/>
    <mergeCell ref="BC207:BF207"/>
    <mergeCell ref="BG207:BJ207"/>
    <mergeCell ref="BK207:BN207"/>
    <mergeCell ref="BO207:BP207"/>
    <mergeCell ref="AY206:BB206"/>
    <mergeCell ref="BC206:BF206"/>
    <mergeCell ref="BG206:BJ206"/>
    <mergeCell ref="BK206:BN206"/>
    <mergeCell ref="BO206:BP206"/>
    <mergeCell ref="A207:B207"/>
    <mergeCell ref="C207:AB207"/>
    <mergeCell ref="AC207:AD207"/>
    <mergeCell ref="AM207:AP207"/>
    <mergeCell ref="AQ207:AT207"/>
    <mergeCell ref="A206:B206"/>
    <mergeCell ref="C206:AB206"/>
    <mergeCell ref="AC206:AD206"/>
    <mergeCell ref="AM206:AP206"/>
    <mergeCell ref="AQ206:AT206"/>
    <mergeCell ref="AU206:AX206"/>
    <mergeCell ref="AE206:AH206"/>
    <mergeCell ref="AE207:AH207"/>
    <mergeCell ref="AI206:AL206"/>
    <mergeCell ref="AI207:AL207"/>
    <mergeCell ref="AU205:AX205"/>
    <mergeCell ref="AY205:BB205"/>
    <mergeCell ref="BC205:BF205"/>
    <mergeCell ref="BG205:BJ205"/>
    <mergeCell ref="BK205:BN205"/>
    <mergeCell ref="BO205:BP205"/>
    <mergeCell ref="AY204:BB204"/>
    <mergeCell ref="BC204:BF204"/>
    <mergeCell ref="BG204:BJ204"/>
    <mergeCell ref="BK204:BN204"/>
    <mergeCell ref="BO204:BP204"/>
    <mergeCell ref="A205:B205"/>
    <mergeCell ref="C205:AB205"/>
    <mergeCell ref="AC205:AD205"/>
    <mergeCell ref="AM205:AP205"/>
    <mergeCell ref="AQ205:AT205"/>
    <mergeCell ref="A204:B204"/>
    <mergeCell ref="C204:AB204"/>
    <mergeCell ref="AC204:AD204"/>
    <mergeCell ref="AM204:AP204"/>
    <mergeCell ref="AQ204:AT204"/>
    <mergeCell ref="AU204:AX204"/>
    <mergeCell ref="AE204:AH204"/>
    <mergeCell ref="AE205:AH205"/>
    <mergeCell ref="AI204:AL204"/>
    <mergeCell ref="AI205:AL205"/>
    <mergeCell ref="AU203:AX203"/>
    <mergeCell ref="AY203:BB203"/>
    <mergeCell ref="BC203:BF203"/>
    <mergeCell ref="BG203:BJ203"/>
    <mergeCell ref="BK203:BN203"/>
    <mergeCell ref="BO203:BP203"/>
    <mergeCell ref="AY202:BB202"/>
    <mergeCell ref="BC202:BF202"/>
    <mergeCell ref="BG202:BJ202"/>
    <mergeCell ref="BK202:BN202"/>
    <mergeCell ref="BO202:BP202"/>
    <mergeCell ref="A203:B203"/>
    <mergeCell ref="C203:AB203"/>
    <mergeCell ref="AC203:AD203"/>
    <mergeCell ref="AM203:AP203"/>
    <mergeCell ref="AQ203:AT203"/>
    <mergeCell ref="A202:B202"/>
    <mergeCell ref="C202:AB202"/>
    <mergeCell ref="AC202:AD202"/>
    <mergeCell ref="AM202:AP202"/>
    <mergeCell ref="AQ202:AT202"/>
    <mergeCell ref="AU202:AX202"/>
    <mergeCell ref="AE202:AH202"/>
    <mergeCell ref="AE203:AH203"/>
    <mergeCell ref="AI202:AL202"/>
    <mergeCell ref="AI203:AL203"/>
    <mergeCell ref="AU201:AX201"/>
    <mergeCell ref="AY201:BB201"/>
    <mergeCell ref="BC201:BF201"/>
    <mergeCell ref="BG201:BJ201"/>
    <mergeCell ref="BK201:BN201"/>
    <mergeCell ref="BO201:BP201"/>
    <mergeCell ref="AY200:BB200"/>
    <mergeCell ref="BC200:BF200"/>
    <mergeCell ref="BG200:BJ200"/>
    <mergeCell ref="BK200:BN200"/>
    <mergeCell ref="BO200:BP200"/>
    <mergeCell ref="A201:B201"/>
    <mergeCell ref="C201:AB201"/>
    <mergeCell ref="AC201:AD201"/>
    <mergeCell ref="AM201:AP201"/>
    <mergeCell ref="AQ201:AT201"/>
    <mergeCell ref="A200:B200"/>
    <mergeCell ref="C200:AB200"/>
    <mergeCell ref="AC200:AD200"/>
    <mergeCell ref="AM200:AP200"/>
    <mergeCell ref="AQ200:AT200"/>
    <mergeCell ref="AU200:AX200"/>
    <mergeCell ref="AE200:AH200"/>
    <mergeCell ref="AE201:AH201"/>
    <mergeCell ref="AI200:AL200"/>
    <mergeCell ref="AI201:AL201"/>
    <mergeCell ref="AU199:AX199"/>
    <mergeCell ref="AY199:BB199"/>
    <mergeCell ref="BC199:BF199"/>
    <mergeCell ref="BG199:BJ199"/>
    <mergeCell ref="BK199:BN199"/>
    <mergeCell ref="BO199:BP199"/>
    <mergeCell ref="AY198:BB198"/>
    <mergeCell ref="BC198:BF198"/>
    <mergeCell ref="BG198:BJ198"/>
    <mergeCell ref="BK198:BN198"/>
    <mergeCell ref="BO198:BP198"/>
    <mergeCell ref="A199:B199"/>
    <mergeCell ref="C199:AB199"/>
    <mergeCell ref="AC199:AD199"/>
    <mergeCell ref="AM199:AP199"/>
    <mergeCell ref="AQ199:AT199"/>
    <mergeCell ref="A198:B198"/>
    <mergeCell ref="C198:AB198"/>
    <mergeCell ref="AC198:AD198"/>
    <mergeCell ref="AM198:AP198"/>
    <mergeCell ref="AQ198:AT198"/>
    <mergeCell ref="AU198:AX198"/>
    <mergeCell ref="AE198:AH198"/>
    <mergeCell ref="AE199:AH199"/>
    <mergeCell ref="AI198:AL198"/>
    <mergeCell ref="AI199:AL199"/>
    <mergeCell ref="AU197:AX197"/>
    <mergeCell ref="AY197:BB197"/>
    <mergeCell ref="BC197:BF197"/>
    <mergeCell ref="BG197:BJ197"/>
    <mergeCell ref="BK197:BN197"/>
    <mergeCell ref="BO197:BP197"/>
    <mergeCell ref="AY196:BB196"/>
    <mergeCell ref="BC196:BF196"/>
    <mergeCell ref="BG196:BJ196"/>
    <mergeCell ref="BK196:BN196"/>
    <mergeCell ref="BO196:BP196"/>
    <mergeCell ref="A197:B197"/>
    <mergeCell ref="C197:AB197"/>
    <mergeCell ref="AC197:AD197"/>
    <mergeCell ref="AM197:AP197"/>
    <mergeCell ref="AQ197:AT197"/>
    <mergeCell ref="A196:B196"/>
    <mergeCell ref="C196:AB196"/>
    <mergeCell ref="AC196:AD196"/>
    <mergeCell ref="AM196:AP196"/>
    <mergeCell ref="AQ196:AT196"/>
    <mergeCell ref="AU196:AX196"/>
    <mergeCell ref="AE196:AH196"/>
    <mergeCell ref="AE197:AH197"/>
    <mergeCell ref="AI196:AL196"/>
    <mergeCell ref="AI197:AL197"/>
    <mergeCell ref="AU195:AX195"/>
    <mergeCell ref="AY195:BB195"/>
    <mergeCell ref="BC195:BF195"/>
    <mergeCell ref="BG195:BJ195"/>
    <mergeCell ref="BK195:BN195"/>
    <mergeCell ref="BO195:BP195"/>
    <mergeCell ref="AY194:BB194"/>
    <mergeCell ref="BC194:BF194"/>
    <mergeCell ref="BG194:BJ194"/>
    <mergeCell ref="BK194:BN194"/>
    <mergeCell ref="BO194:BP194"/>
    <mergeCell ref="A195:B195"/>
    <mergeCell ref="C195:AB195"/>
    <mergeCell ref="AC195:AD195"/>
    <mergeCell ref="AM195:AP195"/>
    <mergeCell ref="AQ195:AT195"/>
    <mergeCell ref="A194:B194"/>
    <mergeCell ref="C194:AB194"/>
    <mergeCell ref="AC194:AD194"/>
    <mergeCell ref="AM194:AP194"/>
    <mergeCell ref="AQ194:AT194"/>
    <mergeCell ref="AU194:AX194"/>
    <mergeCell ref="AE194:AH194"/>
    <mergeCell ref="AE195:AH195"/>
    <mergeCell ref="AI194:AL194"/>
    <mergeCell ref="AI195:AL195"/>
    <mergeCell ref="AU193:AX193"/>
    <mergeCell ref="AY193:BB193"/>
    <mergeCell ref="BC193:BF193"/>
    <mergeCell ref="BG193:BJ193"/>
    <mergeCell ref="BK193:BN193"/>
    <mergeCell ref="BO193:BP193"/>
    <mergeCell ref="AY192:BB192"/>
    <mergeCell ref="BC192:BF192"/>
    <mergeCell ref="BG192:BJ192"/>
    <mergeCell ref="BK192:BN192"/>
    <mergeCell ref="BO192:BP192"/>
    <mergeCell ref="A193:B193"/>
    <mergeCell ref="C193:AB193"/>
    <mergeCell ref="AC193:AD193"/>
    <mergeCell ref="AM193:AP193"/>
    <mergeCell ref="AQ193:AT193"/>
    <mergeCell ref="A192:B192"/>
    <mergeCell ref="C192:AB192"/>
    <mergeCell ref="AC192:AD192"/>
    <mergeCell ref="AM192:AP192"/>
    <mergeCell ref="AQ192:AT192"/>
    <mergeCell ref="AU192:AX192"/>
    <mergeCell ref="AE192:AH192"/>
    <mergeCell ref="AE193:AH193"/>
    <mergeCell ref="AI192:AL192"/>
    <mergeCell ref="AI193:AL193"/>
    <mergeCell ref="AU191:AX191"/>
    <mergeCell ref="AY191:BB191"/>
    <mergeCell ref="BC191:BF191"/>
    <mergeCell ref="BG191:BJ191"/>
    <mergeCell ref="BK191:BN191"/>
    <mergeCell ref="BO191:BP191"/>
    <mergeCell ref="AY190:BB190"/>
    <mergeCell ref="BC190:BF190"/>
    <mergeCell ref="BG190:BJ190"/>
    <mergeCell ref="BK190:BN190"/>
    <mergeCell ref="BO190:BP190"/>
    <mergeCell ref="A191:B191"/>
    <mergeCell ref="C191:AB191"/>
    <mergeCell ref="AC191:AD191"/>
    <mergeCell ref="AM191:AP191"/>
    <mergeCell ref="AQ191:AT191"/>
    <mergeCell ref="A190:B190"/>
    <mergeCell ref="C190:AB190"/>
    <mergeCell ref="AC190:AD190"/>
    <mergeCell ref="AM190:AP190"/>
    <mergeCell ref="AQ190:AT190"/>
    <mergeCell ref="AU190:AX190"/>
    <mergeCell ref="AE190:AH190"/>
    <mergeCell ref="AE191:AH191"/>
    <mergeCell ref="AI190:AL190"/>
    <mergeCell ref="AI191:AL191"/>
    <mergeCell ref="AU189:AX189"/>
    <mergeCell ref="AY189:BB189"/>
    <mergeCell ref="BC189:BF189"/>
    <mergeCell ref="BG189:BJ189"/>
    <mergeCell ref="BK189:BN189"/>
    <mergeCell ref="BO189:BP189"/>
    <mergeCell ref="AY188:BB188"/>
    <mergeCell ref="BC188:BF188"/>
    <mergeCell ref="BG188:BJ188"/>
    <mergeCell ref="BK188:BN188"/>
    <mergeCell ref="BO188:BP188"/>
    <mergeCell ref="A189:B189"/>
    <mergeCell ref="C189:AB189"/>
    <mergeCell ref="AC189:AD189"/>
    <mergeCell ref="AM189:AP189"/>
    <mergeCell ref="AQ189:AT189"/>
    <mergeCell ref="A188:B188"/>
    <mergeCell ref="C188:AB188"/>
    <mergeCell ref="AC188:AD188"/>
    <mergeCell ref="AM188:AP188"/>
    <mergeCell ref="AQ188:AT188"/>
    <mergeCell ref="AU188:AX188"/>
    <mergeCell ref="AE188:AH188"/>
    <mergeCell ref="AE189:AH189"/>
    <mergeCell ref="AI188:AL188"/>
    <mergeCell ref="AI189:AL189"/>
    <mergeCell ref="AU187:AX187"/>
    <mergeCell ref="AY187:BB187"/>
    <mergeCell ref="BC187:BF187"/>
    <mergeCell ref="BG187:BJ187"/>
    <mergeCell ref="BK187:BN187"/>
    <mergeCell ref="BO187:BP187"/>
    <mergeCell ref="AY186:BB186"/>
    <mergeCell ref="BC186:BF186"/>
    <mergeCell ref="BG186:BJ186"/>
    <mergeCell ref="BK186:BN186"/>
    <mergeCell ref="BO186:BP186"/>
    <mergeCell ref="A187:B187"/>
    <mergeCell ref="C187:AB187"/>
    <mergeCell ref="AC187:AD187"/>
    <mergeCell ref="AM187:AP187"/>
    <mergeCell ref="AQ187:AT187"/>
    <mergeCell ref="A186:B186"/>
    <mergeCell ref="C186:AB186"/>
    <mergeCell ref="AC186:AD186"/>
    <mergeCell ref="AM186:AP186"/>
    <mergeCell ref="AQ186:AT186"/>
    <mergeCell ref="AU186:AX186"/>
    <mergeCell ref="AE186:AH186"/>
    <mergeCell ref="AE187:AH187"/>
    <mergeCell ref="AI186:AL186"/>
    <mergeCell ref="AI187:AL187"/>
    <mergeCell ref="AU185:AX185"/>
    <mergeCell ref="AY185:BB185"/>
    <mergeCell ref="BC185:BF185"/>
    <mergeCell ref="BG185:BJ185"/>
    <mergeCell ref="BK185:BN185"/>
    <mergeCell ref="BO185:BP185"/>
    <mergeCell ref="AY184:BB184"/>
    <mergeCell ref="BC184:BF184"/>
    <mergeCell ref="BG184:BJ184"/>
    <mergeCell ref="BK184:BN184"/>
    <mergeCell ref="BO184:BP184"/>
    <mergeCell ref="A185:B185"/>
    <mergeCell ref="C185:AB185"/>
    <mergeCell ref="AC185:AD185"/>
    <mergeCell ref="AM185:AP185"/>
    <mergeCell ref="AQ185:AT185"/>
    <mergeCell ref="A184:B184"/>
    <mergeCell ref="C184:AB184"/>
    <mergeCell ref="AC184:AD184"/>
    <mergeCell ref="AM184:AP184"/>
    <mergeCell ref="AQ184:AT184"/>
    <mergeCell ref="AU184:AX184"/>
    <mergeCell ref="AE184:AH184"/>
    <mergeCell ref="AE185:AH185"/>
    <mergeCell ref="AI184:AL184"/>
    <mergeCell ref="AI185:AL185"/>
    <mergeCell ref="AU183:AX183"/>
    <mergeCell ref="AY183:BB183"/>
    <mergeCell ref="BC183:BF183"/>
    <mergeCell ref="BG183:BJ183"/>
    <mergeCell ref="BK183:BN183"/>
    <mergeCell ref="BO183:BP183"/>
    <mergeCell ref="AY182:BB182"/>
    <mergeCell ref="BC182:BF182"/>
    <mergeCell ref="BG182:BJ182"/>
    <mergeCell ref="BK182:BN182"/>
    <mergeCell ref="BO182:BP182"/>
    <mergeCell ref="A183:B183"/>
    <mergeCell ref="C183:AB183"/>
    <mergeCell ref="AC183:AD183"/>
    <mergeCell ref="AM183:AP183"/>
    <mergeCell ref="AQ183:AT183"/>
    <mergeCell ref="A182:B182"/>
    <mergeCell ref="C182:AB182"/>
    <mergeCell ref="AC182:AD182"/>
    <mergeCell ref="AM182:AP182"/>
    <mergeCell ref="AQ182:AT182"/>
    <mergeCell ref="AU182:AX182"/>
    <mergeCell ref="AE182:AH182"/>
    <mergeCell ref="AE183:AH183"/>
    <mergeCell ref="AI182:AL182"/>
    <mergeCell ref="AI183:AL183"/>
    <mergeCell ref="AU181:AX181"/>
    <mergeCell ref="AY181:BB181"/>
    <mergeCell ref="BC181:BF181"/>
    <mergeCell ref="BG181:BJ181"/>
    <mergeCell ref="BK181:BN181"/>
    <mergeCell ref="BO181:BP181"/>
    <mergeCell ref="AY180:BB180"/>
    <mergeCell ref="BC180:BF180"/>
    <mergeCell ref="BG180:BJ180"/>
    <mergeCell ref="BK180:BN180"/>
    <mergeCell ref="BO180:BP180"/>
    <mergeCell ref="A181:B181"/>
    <mergeCell ref="C181:AB181"/>
    <mergeCell ref="AC181:AD181"/>
    <mergeCell ref="AM181:AP181"/>
    <mergeCell ref="AQ181:AT181"/>
    <mergeCell ref="A180:B180"/>
    <mergeCell ref="C180:AB180"/>
    <mergeCell ref="AC180:AD180"/>
    <mergeCell ref="AM180:AP180"/>
    <mergeCell ref="AQ180:AT180"/>
    <mergeCell ref="AU180:AX180"/>
    <mergeCell ref="AE180:AH180"/>
    <mergeCell ref="AE181:AH181"/>
    <mergeCell ref="AI180:AL180"/>
    <mergeCell ref="AI181:AL181"/>
    <mergeCell ref="AU179:AX179"/>
    <mergeCell ref="AY179:BB179"/>
    <mergeCell ref="BC179:BF179"/>
    <mergeCell ref="BG179:BJ179"/>
    <mergeCell ref="BK179:BN179"/>
    <mergeCell ref="BO179:BP179"/>
    <mergeCell ref="AY178:BB178"/>
    <mergeCell ref="BC178:BF178"/>
    <mergeCell ref="BG178:BJ178"/>
    <mergeCell ref="BK178:BN178"/>
    <mergeCell ref="BO178:BP178"/>
    <mergeCell ref="A179:B179"/>
    <mergeCell ref="C179:AB179"/>
    <mergeCell ref="AC179:AD179"/>
    <mergeCell ref="AM179:AP179"/>
    <mergeCell ref="AQ179:AT179"/>
    <mergeCell ref="A178:B178"/>
    <mergeCell ref="C178:AB178"/>
    <mergeCell ref="AC178:AD178"/>
    <mergeCell ref="AM178:AP178"/>
    <mergeCell ref="AQ178:AT178"/>
    <mergeCell ref="AU178:AX178"/>
    <mergeCell ref="AE178:AH178"/>
    <mergeCell ref="AE179:AH179"/>
    <mergeCell ref="AI178:AL178"/>
    <mergeCell ref="AI179:AL179"/>
    <mergeCell ref="AU177:AX177"/>
    <mergeCell ref="AY177:BB177"/>
    <mergeCell ref="BC177:BF177"/>
    <mergeCell ref="BG177:BJ177"/>
    <mergeCell ref="BK177:BN177"/>
    <mergeCell ref="BO177:BP177"/>
    <mergeCell ref="AY176:BB176"/>
    <mergeCell ref="BC176:BF176"/>
    <mergeCell ref="BG176:BJ176"/>
    <mergeCell ref="BK176:BN176"/>
    <mergeCell ref="BO176:BP176"/>
    <mergeCell ref="A177:B177"/>
    <mergeCell ref="C177:AB177"/>
    <mergeCell ref="AC177:AD177"/>
    <mergeCell ref="AM177:AP177"/>
    <mergeCell ref="AQ177:AT177"/>
    <mergeCell ref="A176:B176"/>
    <mergeCell ref="C176:AB176"/>
    <mergeCell ref="AC176:AD176"/>
    <mergeCell ref="AM176:AP176"/>
    <mergeCell ref="AQ176:AT176"/>
    <mergeCell ref="AU176:AX176"/>
    <mergeCell ref="AE176:AH176"/>
    <mergeCell ref="AE177:AH177"/>
    <mergeCell ref="AI176:AL176"/>
    <mergeCell ref="AI177:AL177"/>
    <mergeCell ref="AU175:AX175"/>
    <mergeCell ref="AY175:BB175"/>
    <mergeCell ref="BC175:BF175"/>
    <mergeCell ref="BG175:BJ175"/>
    <mergeCell ref="BK175:BN175"/>
    <mergeCell ref="BO175:BP175"/>
    <mergeCell ref="AY174:BB174"/>
    <mergeCell ref="BC174:BF174"/>
    <mergeCell ref="BG174:BJ174"/>
    <mergeCell ref="BK174:BN174"/>
    <mergeCell ref="BO174:BP174"/>
    <mergeCell ref="A175:B175"/>
    <mergeCell ref="C175:AB175"/>
    <mergeCell ref="AC175:AD175"/>
    <mergeCell ref="AM175:AP175"/>
    <mergeCell ref="AQ175:AT175"/>
    <mergeCell ref="A174:B174"/>
    <mergeCell ref="C174:AB174"/>
    <mergeCell ref="AC174:AD174"/>
    <mergeCell ref="AM174:AP174"/>
    <mergeCell ref="AQ174:AT174"/>
    <mergeCell ref="AU174:AX174"/>
    <mergeCell ref="AE174:AH174"/>
    <mergeCell ref="AE175:AH175"/>
    <mergeCell ref="AI174:AL174"/>
    <mergeCell ref="AI175:AL175"/>
    <mergeCell ref="AU173:AX173"/>
    <mergeCell ref="AY173:BB173"/>
    <mergeCell ref="BC173:BF173"/>
    <mergeCell ref="BG173:BJ173"/>
    <mergeCell ref="BK173:BN173"/>
    <mergeCell ref="BO173:BP173"/>
    <mergeCell ref="AY172:BB172"/>
    <mergeCell ref="BC172:BF172"/>
    <mergeCell ref="BG172:BJ172"/>
    <mergeCell ref="BK172:BN172"/>
    <mergeCell ref="BO172:BP172"/>
    <mergeCell ref="A173:B173"/>
    <mergeCell ref="C173:AB173"/>
    <mergeCell ref="AC173:AD173"/>
    <mergeCell ref="AM173:AP173"/>
    <mergeCell ref="AQ173:AT173"/>
    <mergeCell ref="A172:B172"/>
    <mergeCell ref="C172:AB172"/>
    <mergeCell ref="AC172:AD172"/>
    <mergeCell ref="AM172:AP172"/>
    <mergeCell ref="AQ172:AT172"/>
    <mergeCell ref="AU172:AX172"/>
    <mergeCell ref="AE172:AH172"/>
    <mergeCell ref="AE173:AH173"/>
    <mergeCell ref="AI172:AL172"/>
    <mergeCell ref="AI173:AL173"/>
    <mergeCell ref="AU171:AX171"/>
    <mergeCell ref="AY171:BB171"/>
    <mergeCell ref="BC171:BF171"/>
    <mergeCell ref="BG171:BJ171"/>
    <mergeCell ref="BK171:BN171"/>
    <mergeCell ref="BO171:BP171"/>
    <mergeCell ref="AY170:BB170"/>
    <mergeCell ref="BC170:BF170"/>
    <mergeCell ref="BG170:BJ170"/>
    <mergeCell ref="BK170:BN170"/>
    <mergeCell ref="BO170:BP170"/>
    <mergeCell ref="A171:B171"/>
    <mergeCell ref="C171:AB171"/>
    <mergeCell ref="AC171:AD171"/>
    <mergeCell ref="AM171:AP171"/>
    <mergeCell ref="AQ171:AT171"/>
    <mergeCell ref="A170:B170"/>
    <mergeCell ref="C170:AB170"/>
    <mergeCell ref="AC170:AD170"/>
    <mergeCell ref="AM170:AP170"/>
    <mergeCell ref="AQ170:AT170"/>
    <mergeCell ref="AU170:AX170"/>
    <mergeCell ref="AE170:AH170"/>
    <mergeCell ref="AE171:AH171"/>
    <mergeCell ref="AI170:AL170"/>
    <mergeCell ref="AI171:AL171"/>
    <mergeCell ref="AU169:AX169"/>
    <mergeCell ref="AY169:BB169"/>
    <mergeCell ref="BC169:BF169"/>
    <mergeCell ref="BG169:BJ169"/>
    <mergeCell ref="BK169:BN169"/>
    <mergeCell ref="BO169:BP169"/>
    <mergeCell ref="AY168:BB168"/>
    <mergeCell ref="BC168:BF168"/>
    <mergeCell ref="BG168:BJ168"/>
    <mergeCell ref="BK168:BN168"/>
    <mergeCell ref="BO168:BP168"/>
    <mergeCell ref="A169:B169"/>
    <mergeCell ref="C169:AB169"/>
    <mergeCell ref="AC169:AD169"/>
    <mergeCell ref="AM169:AP169"/>
    <mergeCell ref="AQ169:AT169"/>
    <mergeCell ref="A168:B168"/>
    <mergeCell ref="C168:AB168"/>
    <mergeCell ref="AC168:AD168"/>
    <mergeCell ref="AM168:AP168"/>
    <mergeCell ref="AQ168:AT168"/>
    <mergeCell ref="AU168:AX168"/>
    <mergeCell ref="AE168:AH168"/>
    <mergeCell ref="AE169:AH169"/>
    <mergeCell ref="AI168:AL168"/>
    <mergeCell ref="AI169:AL169"/>
    <mergeCell ref="AU167:AX167"/>
    <mergeCell ref="AY167:BB167"/>
    <mergeCell ref="BC167:BF167"/>
    <mergeCell ref="BG167:BJ167"/>
    <mergeCell ref="BK167:BN167"/>
    <mergeCell ref="BO167:BP167"/>
    <mergeCell ref="AY166:BB166"/>
    <mergeCell ref="BC166:BF166"/>
    <mergeCell ref="BG166:BJ166"/>
    <mergeCell ref="BK166:BN166"/>
    <mergeCell ref="BO166:BP166"/>
    <mergeCell ref="A167:B167"/>
    <mergeCell ref="C167:AB167"/>
    <mergeCell ref="AC167:AD167"/>
    <mergeCell ref="AM167:AP167"/>
    <mergeCell ref="AQ167:AT167"/>
    <mergeCell ref="A166:B166"/>
    <mergeCell ref="C166:AB166"/>
    <mergeCell ref="AC166:AD166"/>
    <mergeCell ref="AM166:AP166"/>
    <mergeCell ref="AQ166:AT166"/>
    <mergeCell ref="AU166:AX166"/>
    <mergeCell ref="AE166:AH166"/>
    <mergeCell ref="AE167:AH167"/>
    <mergeCell ref="AI166:AL166"/>
    <mergeCell ref="AI167:AL167"/>
    <mergeCell ref="AU165:AX165"/>
    <mergeCell ref="AY165:BB165"/>
    <mergeCell ref="BC165:BF165"/>
    <mergeCell ref="BG165:BJ165"/>
    <mergeCell ref="BK165:BN165"/>
    <mergeCell ref="BO165:BP165"/>
    <mergeCell ref="AY164:BB164"/>
    <mergeCell ref="BC164:BF164"/>
    <mergeCell ref="BG164:BJ164"/>
    <mergeCell ref="BK164:BN164"/>
    <mergeCell ref="BO164:BP164"/>
    <mergeCell ref="A165:B165"/>
    <mergeCell ref="C165:AB165"/>
    <mergeCell ref="AC165:AD165"/>
    <mergeCell ref="AM165:AP165"/>
    <mergeCell ref="AQ165:AT165"/>
    <mergeCell ref="A164:B164"/>
    <mergeCell ref="C164:AB164"/>
    <mergeCell ref="AC164:AD164"/>
    <mergeCell ref="AM164:AP164"/>
    <mergeCell ref="AQ164:AT164"/>
    <mergeCell ref="AU164:AX164"/>
    <mergeCell ref="AE164:AH164"/>
    <mergeCell ref="AE165:AH165"/>
    <mergeCell ref="AI164:AL164"/>
    <mergeCell ref="AI165:AL165"/>
    <mergeCell ref="AU163:AX163"/>
    <mergeCell ref="AY163:BB163"/>
    <mergeCell ref="BC163:BF163"/>
    <mergeCell ref="BG163:BJ163"/>
    <mergeCell ref="BK163:BN163"/>
    <mergeCell ref="BO163:BP163"/>
    <mergeCell ref="AY162:BB162"/>
    <mergeCell ref="BC162:BF162"/>
    <mergeCell ref="BG162:BJ162"/>
    <mergeCell ref="BK162:BN162"/>
    <mergeCell ref="BO162:BP162"/>
    <mergeCell ref="A163:B163"/>
    <mergeCell ref="C163:AB163"/>
    <mergeCell ref="AC163:AD163"/>
    <mergeCell ref="AM163:AP163"/>
    <mergeCell ref="AQ163:AT163"/>
    <mergeCell ref="A162:B162"/>
    <mergeCell ref="C162:AB162"/>
    <mergeCell ref="AC162:AD162"/>
    <mergeCell ref="AM162:AP162"/>
    <mergeCell ref="AQ162:AT162"/>
    <mergeCell ref="AU162:AX162"/>
    <mergeCell ref="AE162:AH162"/>
    <mergeCell ref="AE163:AH163"/>
    <mergeCell ref="AI162:AL162"/>
    <mergeCell ref="AI163:AL163"/>
    <mergeCell ref="AU161:AX161"/>
    <mergeCell ref="AY161:BB161"/>
    <mergeCell ref="BC161:BF161"/>
    <mergeCell ref="BG161:BJ161"/>
    <mergeCell ref="BK161:BN161"/>
    <mergeCell ref="BO161:BP161"/>
    <mergeCell ref="AY160:BB160"/>
    <mergeCell ref="BC160:BF160"/>
    <mergeCell ref="BG160:BJ160"/>
    <mergeCell ref="BK160:BN160"/>
    <mergeCell ref="BO160:BP160"/>
    <mergeCell ref="A161:B161"/>
    <mergeCell ref="C161:AB161"/>
    <mergeCell ref="AC161:AD161"/>
    <mergeCell ref="AM161:AP161"/>
    <mergeCell ref="AQ161:AT161"/>
    <mergeCell ref="A160:B160"/>
    <mergeCell ref="C160:AB160"/>
    <mergeCell ref="AC160:AD160"/>
    <mergeCell ref="AM160:AP160"/>
    <mergeCell ref="AQ160:AT160"/>
    <mergeCell ref="AU160:AX160"/>
    <mergeCell ref="AE160:AH160"/>
    <mergeCell ref="AE161:AH161"/>
    <mergeCell ref="AI160:AL160"/>
    <mergeCell ref="AI161:AL161"/>
    <mergeCell ref="AU159:AX159"/>
    <mergeCell ref="AY159:BB159"/>
    <mergeCell ref="BC159:BF159"/>
    <mergeCell ref="BG159:BJ159"/>
    <mergeCell ref="BK159:BN159"/>
    <mergeCell ref="BO159:BP159"/>
    <mergeCell ref="AY158:BB158"/>
    <mergeCell ref="BC158:BF158"/>
    <mergeCell ref="BG158:BJ158"/>
    <mergeCell ref="BK158:BN158"/>
    <mergeCell ref="BO158:BP158"/>
    <mergeCell ref="A159:B159"/>
    <mergeCell ref="C159:AB159"/>
    <mergeCell ref="AC159:AD159"/>
    <mergeCell ref="AM159:AP159"/>
    <mergeCell ref="AQ159:AT159"/>
    <mergeCell ref="A158:B158"/>
    <mergeCell ref="C158:AB158"/>
    <mergeCell ref="AC158:AD158"/>
    <mergeCell ref="AM158:AP158"/>
    <mergeCell ref="AQ158:AT158"/>
    <mergeCell ref="AU158:AX158"/>
    <mergeCell ref="AE158:AH158"/>
    <mergeCell ref="AE159:AH159"/>
    <mergeCell ref="AI158:AL158"/>
    <mergeCell ref="AI159:AL159"/>
    <mergeCell ref="AU157:AX157"/>
    <mergeCell ref="AY157:BB157"/>
    <mergeCell ref="BC157:BF157"/>
    <mergeCell ref="BG157:BJ157"/>
    <mergeCell ref="BK157:BN157"/>
    <mergeCell ref="BO157:BP157"/>
    <mergeCell ref="AY156:BB156"/>
    <mergeCell ref="BC156:BF156"/>
    <mergeCell ref="BG156:BJ156"/>
    <mergeCell ref="BK156:BN156"/>
    <mergeCell ref="BO156:BP156"/>
    <mergeCell ref="A157:B157"/>
    <mergeCell ref="C157:AB157"/>
    <mergeCell ref="AC157:AD157"/>
    <mergeCell ref="AM157:AP157"/>
    <mergeCell ref="AQ157:AT157"/>
    <mergeCell ref="A156:B156"/>
    <mergeCell ref="C156:AB156"/>
    <mergeCell ref="AC156:AD156"/>
    <mergeCell ref="AM156:AP156"/>
    <mergeCell ref="AQ156:AT156"/>
    <mergeCell ref="AU156:AX156"/>
    <mergeCell ref="AE156:AH156"/>
    <mergeCell ref="AE157:AH157"/>
    <mergeCell ref="AI156:AL156"/>
    <mergeCell ref="AI157:AL157"/>
    <mergeCell ref="AU155:AX155"/>
    <mergeCell ref="AY155:BB155"/>
    <mergeCell ref="BC155:BF155"/>
    <mergeCell ref="BG155:BJ155"/>
    <mergeCell ref="BK155:BN155"/>
    <mergeCell ref="BO155:BP155"/>
    <mergeCell ref="AY154:BB154"/>
    <mergeCell ref="BC154:BF154"/>
    <mergeCell ref="BG154:BJ154"/>
    <mergeCell ref="BK154:BN154"/>
    <mergeCell ref="BO154:BP154"/>
    <mergeCell ref="A155:B155"/>
    <mergeCell ref="C155:AB155"/>
    <mergeCell ref="AC155:AD155"/>
    <mergeCell ref="AM155:AP155"/>
    <mergeCell ref="AQ155:AT155"/>
    <mergeCell ref="A154:B154"/>
    <mergeCell ref="C154:AB154"/>
    <mergeCell ref="AC154:AD154"/>
    <mergeCell ref="AM154:AP154"/>
    <mergeCell ref="AQ154:AT154"/>
    <mergeCell ref="AU154:AX154"/>
    <mergeCell ref="AE154:AH154"/>
    <mergeCell ref="AE155:AH155"/>
    <mergeCell ref="AI154:AL154"/>
    <mergeCell ref="AI155:AL155"/>
    <mergeCell ref="AU153:AX153"/>
    <mergeCell ref="AY153:BB153"/>
    <mergeCell ref="BC153:BF153"/>
    <mergeCell ref="BG153:BJ153"/>
    <mergeCell ref="BK153:BN153"/>
    <mergeCell ref="BO153:BP153"/>
    <mergeCell ref="AY152:BB152"/>
    <mergeCell ref="BC152:BF152"/>
    <mergeCell ref="BG152:BJ152"/>
    <mergeCell ref="BK152:BN152"/>
    <mergeCell ref="BO152:BP152"/>
    <mergeCell ref="A153:B153"/>
    <mergeCell ref="C153:AB153"/>
    <mergeCell ref="AC153:AD153"/>
    <mergeCell ref="AM153:AP153"/>
    <mergeCell ref="AQ153:AT153"/>
    <mergeCell ref="A152:B152"/>
    <mergeCell ref="C152:AB152"/>
    <mergeCell ref="AC152:AD152"/>
    <mergeCell ref="AM152:AP152"/>
    <mergeCell ref="AQ152:AT152"/>
    <mergeCell ref="AU152:AX152"/>
    <mergeCell ref="AE152:AH152"/>
    <mergeCell ref="AE153:AH153"/>
    <mergeCell ref="AI152:AL152"/>
    <mergeCell ref="AI153:AL153"/>
    <mergeCell ref="AU151:AX151"/>
    <mergeCell ref="AY151:BB151"/>
    <mergeCell ref="BC151:BF151"/>
    <mergeCell ref="BG151:BJ151"/>
    <mergeCell ref="BK151:BN151"/>
    <mergeCell ref="BO151:BP151"/>
    <mergeCell ref="AY150:BB150"/>
    <mergeCell ref="BC150:BF150"/>
    <mergeCell ref="BG150:BJ150"/>
    <mergeCell ref="BK150:BN150"/>
    <mergeCell ref="BO150:BP150"/>
    <mergeCell ref="A151:B151"/>
    <mergeCell ref="C151:AB151"/>
    <mergeCell ref="AC151:AD151"/>
    <mergeCell ref="AM151:AP151"/>
    <mergeCell ref="AQ151:AT151"/>
    <mergeCell ref="A150:B150"/>
    <mergeCell ref="C150:AB150"/>
    <mergeCell ref="AC150:AD150"/>
    <mergeCell ref="AM150:AP150"/>
    <mergeCell ref="AQ150:AT150"/>
    <mergeCell ref="AU150:AX150"/>
    <mergeCell ref="AE150:AH150"/>
    <mergeCell ref="AE151:AH151"/>
    <mergeCell ref="AI150:AL150"/>
    <mergeCell ref="AI151:AL151"/>
    <mergeCell ref="AU149:AX149"/>
    <mergeCell ref="AY149:BB149"/>
    <mergeCell ref="BC149:BF149"/>
    <mergeCell ref="BG149:BJ149"/>
    <mergeCell ref="BK149:BN149"/>
    <mergeCell ref="BO149:BP149"/>
    <mergeCell ref="AY148:BB148"/>
    <mergeCell ref="BC148:BF148"/>
    <mergeCell ref="BG148:BJ148"/>
    <mergeCell ref="BK148:BN148"/>
    <mergeCell ref="BO148:BP148"/>
    <mergeCell ref="A149:B149"/>
    <mergeCell ref="C149:AB149"/>
    <mergeCell ref="AC149:AD149"/>
    <mergeCell ref="AM149:AP149"/>
    <mergeCell ref="AQ149:AT149"/>
    <mergeCell ref="A148:B148"/>
    <mergeCell ref="C148:AB148"/>
    <mergeCell ref="AC148:AD148"/>
    <mergeCell ref="AM148:AP148"/>
    <mergeCell ref="AQ148:AT148"/>
    <mergeCell ref="AU148:AX148"/>
    <mergeCell ref="AE148:AH148"/>
    <mergeCell ref="AE149:AH149"/>
    <mergeCell ref="AI148:AL148"/>
    <mergeCell ref="AI149:AL149"/>
    <mergeCell ref="AU147:AX147"/>
    <mergeCell ref="AY147:BB147"/>
    <mergeCell ref="BC147:BF147"/>
    <mergeCell ref="BG147:BJ147"/>
    <mergeCell ref="BK147:BN147"/>
    <mergeCell ref="BO147:BP147"/>
    <mergeCell ref="AY146:BB146"/>
    <mergeCell ref="BC146:BF146"/>
    <mergeCell ref="BG146:BJ146"/>
    <mergeCell ref="BK146:BN146"/>
    <mergeCell ref="BO146:BP146"/>
    <mergeCell ref="A147:B147"/>
    <mergeCell ref="C147:AB147"/>
    <mergeCell ref="AC147:AD147"/>
    <mergeCell ref="AM147:AP147"/>
    <mergeCell ref="AQ147:AT147"/>
    <mergeCell ref="A146:B146"/>
    <mergeCell ref="C146:AB146"/>
    <mergeCell ref="AC146:AD146"/>
    <mergeCell ref="AM146:AP146"/>
    <mergeCell ref="AQ146:AT146"/>
    <mergeCell ref="AU146:AX146"/>
    <mergeCell ref="AE146:AH146"/>
    <mergeCell ref="AE147:AH147"/>
    <mergeCell ref="AI146:AL146"/>
    <mergeCell ref="AI147:AL147"/>
    <mergeCell ref="AU145:AX145"/>
    <mergeCell ref="AY145:BB145"/>
    <mergeCell ref="BC145:BF145"/>
    <mergeCell ref="BG145:BJ145"/>
    <mergeCell ref="BK145:BN145"/>
    <mergeCell ref="BO145:BP145"/>
    <mergeCell ref="AY144:BB144"/>
    <mergeCell ref="BC144:BF144"/>
    <mergeCell ref="BG144:BJ144"/>
    <mergeCell ref="BK144:BN144"/>
    <mergeCell ref="BO144:BP144"/>
    <mergeCell ref="A145:B145"/>
    <mergeCell ref="C145:AB145"/>
    <mergeCell ref="AC145:AD145"/>
    <mergeCell ref="AM145:AP145"/>
    <mergeCell ref="AQ145:AT145"/>
    <mergeCell ref="A144:B144"/>
    <mergeCell ref="C144:AB144"/>
    <mergeCell ref="AC144:AD144"/>
    <mergeCell ref="AM144:AP144"/>
    <mergeCell ref="AQ144:AT144"/>
    <mergeCell ref="AU144:AX144"/>
    <mergeCell ref="AE144:AH144"/>
    <mergeCell ref="AE145:AH145"/>
    <mergeCell ref="AI144:AL144"/>
    <mergeCell ref="AI145:AL145"/>
    <mergeCell ref="AU143:AX143"/>
    <mergeCell ref="AY143:BB143"/>
    <mergeCell ref="BC143:BF143"/>
    <mergeCell ref="BG143:BJ143"/>
    <mergeCell ref="BK143:BN143"/>
    <mergeCell ref="BO143:BP143"/>
    <mergeCell ref="AY142:BB142"/>
    <mergeCell ref="BC142:BF142"/>
    <mergeCell ref="BG142:BJ142"/>
    <mergeCell ref="BK142:BN142"/>
    <mergeCell ref="BO142:BP142"/>
    <mergeCell ref="A143:B143"/>
    <mergeCell ref="C143:AB143"/>
    <mergeCell ref="AC143:AD143"/>
    <mergeCell ref="AM143:AP143"/>
    <mergeCell ref="AQ143:AT143"/>
    <mergeCell ref="A142:B142"/>
    <mergeCell ref="C142:AB142"/>
    <mergeCell ref="AC142:AD142"/>
    <mergeCell ref="AM142:AP142"/>
    <mergeCell ref="AQ142:AT142"/>
    <mergeCell ref="AU142:AX142"/>
    <mergeCell ref="AE142:AH142"/>
    <mergeCell ref="AE143:AH143"/>
    <mergeCell ref="AI142:AL142"/>
    <mergeCell ref="AI143:AL143"/>
    <mergeCell ref="AU141:AX141"/>
    <mergeCell ref="AY141:BB141"/>
    <mergeCell ref="BC141:BF141"/>
    <mergeCell ref="BG141:BJ141"/>
    <mergeCell ref="BK141:BN141"/>
    <mergeCell ref="BO141:BP141"/>
    <mergeCell ref="AY140:BB140"/>
    <mergeCell ref="BC140:BF140"/>
    <mergeCell ref="BG140:BJ140"/>
    <mergeCell ref="BK140:BN140"/>
    <mergeCell ref="BO140:BP140"/>
    <mergeCell ref="A141:B141"/>
    <mergeCell ref="C141:AB141"/>
    <mergeCell ref="AC141:AD141"/>
    <mergeCell ref="AM141:AP141"/>
    <mergeCell ref="AQ141:AT141"/>
    <mergeCell ref="A140:B140"/>
    <mergeCell ref="C140:AB140"/>
    <mergeCell ref="AC140:AD140"/>
    <mergeCell ref="AM140:AP140"/>
    <mergeCell ref="AQ140:AT140"/>
    <mergeCell ref="AU140:AX140"/>
    <mergeCell ref="AE140:AH140"/>
    <mergeCell ref="AE141:AH141"/>
    <mergeCell ref="AI140:AL140"/>
    <mergeCell ref="AI141:AL141"/>
    <mergeCell ref="AU139:AX139"/>
    <mergeCell ref="AY139:BB139"/>
    <mergeCell ref="BC139:BF139"/>
    <mergeCell ref="BG139:BJ139"/>
    <mergeCell ref="BK139:BN139"/>
    <mergeCell ref="BO139:BP139"/>
    <mergeCell ref="AY138:BB138"/>
    <mergeCell ref="BC138:BF138"/>
    <mergeCell ref="BG138:BJ138"/>
    <mergeCell ref="BK138:BN138"/>
    <mergeCell ref="BO138:BP138"/>
    <mergeCell ref="A139:B139"/>
    <mergeCell ref="C139:AB139"/>
    <mergeCell ref="AC139:AD139"/>
    <mergeCell ref="AM139:AP139"/>
    <mergeCell ref="AQ139:AT139"/>
    <mergeCell ref="A138:B138"/>
    <mergeCell ref="C138:AB138"/>
    <mergeCell ref="AC138:AD138"/>
    <mergeCell ref="AM138:AP138"/>
    <mergeCell ref="AQ138:AT138"/>
    <mergeCell ref="AU138:AX138"/>
    <mergeCell ref="AE138:AH138"/>
    <mergeCell ref="AE139:AH139"/>
    <mergeCell ref="AI138:AL138"/>
    <mergeCell ref="AI139:AL139"/>
    <mergeCell ref="AU137:AX137"/>
    <mergeCell ref="AY137:BB137"/>
    <mergeCell ref="BC137:BF137"/>
    <mergeCell ref="BG137:BJ137"/>
    <mergeCell ref="BK137:BN137"/>
    <mergeCell ref="BO137:BP137"/>
    <mergeCell ref="AY136:BB136"/>
    <mergeCell ref="BC136:BF136"/>
    <mergeCell ref="BG136:BJ136"/>
    <mergeCell ref="BK136:BN136"/>
    <mergeCell ref="BO136:BP136"/>
    <mergeCell ref="A137:B137"/>
    <mergeCell ref="C137:AB137"/>
    <mergeCell ref="AC137:AD137"/>
    <mergeCell ref="AM137:AP137"/>
    <mergeCell ref="AQ137:AT137"/>
    <mergeCell ref="A136:B136"/>
    <mergeCell ref="C136:AB136"/>
    <mergeCell ref="AC136:AD136"/>
    <mergeCell ref="AM136:AP136"/>
    <mergeCell ref="AQ136:AT136"/>
    <mergeCell ref="AU136:AX136"/>
    <mergeCell ref="AE136:AH136"/>
    <mergeCell ref="AE137:AH137"/>
    <mergeCell ref="AI136:AL136"/>
    <mergeCell ref="AI137:AL137"/>
    <mergeCell ref="AU135:AX135"/>
    <mergeCell ref="AY135:BB135"/>
    <mergeCell ref="BC135:BF135"/>
    <mergeCell ref="BG135:BJ135"/>
    <mergeCell ref="BK135:BN135"/>
    <mergeCell ref="BO135:BP135"/>
    <mergeCell ref="AY134:BB134"/>
    <mergeCell ref="BC134:BF134"/>
    <mergeCell ref="BG134:BJ134"/>
    <mergeCell ref="BK134:BN134"/>
    <mergeCell ref="BO134:BP134"/>
    <mergeCell ref="A135:B135"/>
    <mergeCell ref="C135:AB135"/>
    <mergeCell ref="AC135:AD135"/>
    <mergeCell ref="AM135:AP135"/>
    <mergeCell ref="AQ135:AT135"/>
    <mergeCell ref="A134:B134"/>
    <mergeCell ref="C134:AB134"/>
    <mergeCell ref="AC134:AD134"/>
    <mergeCell ref="AM134:AP134"/>
    <mergeCell ref="AQ134:AT134"/>
    <mergeCell ref="AU134:AX134"/>
    <mergeCell ref="AE134:AH134"/>
    <mergeCell ref="AE135:AH135"/>
    <mergeCell ref="AI134:AL134"/>
    <mergeCell ref="AI135:AL135"/>
    <mergeCell ref="AU133:AX133"/>
    <mergeCell ref="AY133:BB133"/>
    <mergeCell ref="BC133:BF133"/>
    <mergeCell ref="BG133:BJ133"/>
    <mergeCell ref="BK133:BN133"/>
    <mergeCell ref="BO133:BP133"/>
    <mergeCell ref="AY132:BB132"/>
    <mergeCell ref="BC132:BF132"/>
    <mergeCell ref="BG132:BJ132"/>
    <mergeCell ref="BK132:BN132"/>
    <mergeCell ref="BO132:BP132"/>
    <mergeCell ref="A133:B133"/>
    <mergeCell ref="C133:AB133"/>
    <mergeCell ref="AC133:AD133"/>
    <mergeCell ref="AM133:AP133"/>
    <mergeCell ref="AQ133:AT133"/>
    <mergeCell ref="A132:B132"/>
    <mergeCell ref="C132:AB132"/>
    <mergeCell ref="AC132:AD132"/>
    <mergeCell ref="AM132:AP132"/>
    <mergeCell ref="AQ132:AT132"/>
    <mergeCell ref="AU132:AX132"/>
    <mergeCell ref="AE132:AH132"/>
    <mergeCell ref="AE133:AH133"/>
    <mergeCell ref="AI132:AL132"/>
    <mergeCell ref="AI133:AL133"/>
    <mergeCell ref="AU131:AX131"/>
    <mergeCell ref="AY131:BB131"/>
    <mergeCell ref="BC131:BF131"/>
    <mergeCell ref="BG131:BJ131"/>
    <mergeCell ref="BK131:BN131"/>
    <mergeCell ref="BO131:BP131"/>
    <mergeCell ref="AY130:BB130"/>
    <mergeCell ref="BC130:BF130"/>
    <mergeCell ref="BG130:BJ130"/>
    <mergeCell ref="BK130:BN130"/>
    <mergeCell ref="BO130:BP130"/>
    <mergeCell ref="A131:B131"/>
    <mergeCell ref="C131:AB131"/>
    <mergeCell ref="AC131:AD131"/>
    <mergeCell ref="AM131:AP131"/>
    <mergeCell ref="AQ131:AT131"/>
    <mergeCell ref="A130:B130"/>
    <mergeCell ref="C130:AB130"/>
    <mergeCell ref="AC130:AD130"/>
    <mergeCell ref="AM130:AP130"/>
    <mergeCell ref="AQ130:AT130"/>
    <mergeCell ref="AU130:AX130"/>
    <mergeCell ref="AE130:AH130"/>
    <mergeCell ref="AE131:AH131"/>
    <mergeCell ref="AI130:AL130"/>
    <mergeCell ref="AI131:AL131"/>
    <mergeCell ref="AU129:AX129"/>
    <mergeCell ref="AY129:BB129"/>
    <mergeCell ref="BC129:BF129"/>
    <mergeCell ref="BG129:BJ129"/>
    <mergeCell ref="BK129:BN129"/>
    <mergeCell ref="BO129:BP129"/>
    <mergeCell ref="AY128:BB128"/>
    <mergeCell ref="BC128:BF128"/>
    <mergeCell ref="BG128:BJ128"/>
    <mergeCell ref="BK128:BN128"/>
    <mergeCell ref="BO128:BP128"/>
    <mergeCell ref="A129:B129"/>
    <mergeCell ref="C129:AB129"/>
    <mergeCell ref="AC129:AD129"/>
    <mergeCell ref="AM129:AP129"/>
    <mergeCell ref="AQ129:AT129"/>
    <mergeCell ref="A128:B128"/>
    <mergeCell ref="C128:AB128"/>
    <mergeCell ref="AC128:AD128"/>
    <mergeCell ref="AM128:AP128"/>
    <mergeCell ref="AQ128:AT128"/>
    <mergeCell ref="AU128:AX128"/>
    <mergeCell ref="AE128:AH128"/>
    <mergeCell ref="AE129:AH129"/>
    <mergeCell ref="AI128:AL128"/>
    <mergeCell ref="AI129:AL129"/>
    <mergeCell ref="AU127:AX127"/>
    <mergeCell ref="AY127:BB127"/>
    <mergeCell ref="BC127:BF127"/>
    <mergeCell ref="BG127:BJ127"/>
    <mergeCell ref="BK127:BN127"/>
    <mergeCell ref="BO127:BP127"/>
    <mergeCell ref="AY126:BB126"/>
    <mergeCell ref="BC126:BF126"/>
    <mergeCell ref="BG126:BJ126"/>
    <mergeCell ref="BK126:BN126"/>
    <mergeCell ref="BO126:BP126"/>
    <mergeCell ref="A127:B127"/>
    <mergeCell ref="C127:AB127"/>
    <mergeCell ref="AC127:AD127"/>
    <mergeCell ref="AM127:AP127"/>
    <mergeCell ref="AQ127:AT127"/>
    <mergeCell ref="A126:B126"/>
    <mergeCell ref="C126:AB126"/>
    <mergeCell ref="AC126:AD126"/>
    <mergeCell ref="AM126:AP126"/>
    <mergeCell ref="AQ126:AT126"/>
    <mergeCell ref="AU126:AX126"/>
    <mergeCell ref="AE126:AH126"/>
    <mergeCell ref="AE127:AH127"/>
    <mergeCell ref="AI126:AL126"/>
    <mergeCell ref="AI127:AL127"/>
    <mergeCell ref="AU125:AX125"/>
    <mergeCell ref="AY125:BB125"/>
    <mergeCell ref="BC125:BF125"/>
    <mergeCell ref="BG125:BJ125"/>
    <mergeCell ref="BK125:BN125"/>
    <mergeCell ref="BO125:BP125"/>
    <mergeCell ref="AY124:BB124"/>
    <mergeCell ref="BC124:BF124"/>
    <mergeCell ref="BG124:BJ124"/>
    <mergeCell ref="BK124:BN124"/>
    <mergeCell ref="BO124:BP124"/>
    <mergeCell ref="A125:B125"/>
    <mergeCell ref="C125:AB125"/>
    <mergeCell ref="AC125:AD125"/>
    <mergeCell ref="AM125:AP125"/>
    <mergeCell ref="AQ125:AT125"/>
    <mergeCell ref="A124:B124"/>
    <mergeCell ref="C124:AB124"/>
    <mergeCell ref="AC124:AD124"/>
    <mergeCell ref="AM124:AP124"/>
    <mergeCell ref="AQ124:AT124"/>
    <mergeCell ref="AU124:AX124"/>
    <mergeCell ref="AE124:AH124"/>
    <mergeCell ref="AE125:AH125"/>
    <mergeCell ref="AI124:AL124"/>
    <mergeCell ref="AI125:AL125"/>
    <mergeCell ref="AU123:AX123"/>
    <mergeCell ref="AY123:BB123"/>
    <mergeCell ref="BC123:BF123"/>
    <mergeCell ref="BG123:BJ123"/>
    <mergeCell ref="BK123:BN123"/>
    <mergeCell ref="BO123:BP123"/>
    <mergeCell ref="AY122:BB122"/>
    <mergeCell ref="BC122:BF122"/>
    <mergeCell ref="BG122:BJ122"/>
    <mergeCell ref="BK122:BN122"/>
    <mergeCell ref="BO122:BP122"/>
    <mergeCell ref="A123:B123"/>
    <mergeCell ref="C123:AB123"/>
    <mergeCell ref="AC123:AD123"/>
    <mergeCell ref="AM123:AP123"/>
    <mergeCell ref="AQ123:AT123"/>
    <mergeCell ref="A122:B122"/>
    <mergeCell ref="C122:AB122"/>
    <mergeCell ref="AC122:AD122"/>
    <mergeCell ref="AM122:AP122"/>
    <mergeCell ref="AQ122:AT122"/>
    <mergeCell ref="AU122:AX122"/>
    <mergeCell ref="AE122:AH122"/>
    <mergeCell ref="AE123:AH123"/>
    <mergeCell ref="AI122:AL122"/>
    <mergeCell ref="AI123:AL123"/>
    <mergeCell ref="AU121:AX121"/>
    <mergeCell ref="AY121:BB121"/>
    <mergeCell ref="BC121:BF121"/>
    <mergeCell ref="BG121:BJ121"/>
    <mergeCell ref="BK121:BN121"/>
    <mergeCell ref="BO121:BP121"/>
    <mergeCell ref="AY120:BB120"/>
    <mergeCell ref="BC120:BF120"/>
    <mergeCell ref="BG120:BJ120"/>
    <mergeCell ref="BK120:BN120"/>
    <mergeCell ref="BO120:BP120"/>
    <mergeCell ref="A121:B121"/>
    <mergeCell ref="C121:AB121"/>
    <mergeCell ref="AC121:AD121"/>
    <mergeCell ref="AM121:AP121"/>
    <mergeCell ref="AQ121:AT121"/>
    <mergeCell ref="A120:B120"/>
    <mergeCell ref="C120:AB120"/>
    <mergeCell ref="AC120:AD120"/>
    <mergeCell ref="AM120:AP120"/>
    <mergeCell ref="AQ120:AT120"/>
    <mergeCell ref="AU120:AX120"/>
    <mergeCell ref="AE120:AH120"/>
    <mergeCell ref="AE121:AH121"/>
    <mergeCell ref="AI120:AL120"/>
    <mergeCell ref="AI121:AL121"/>
    <mergeCell ref="AU119:AX119"/>
    <mergeCell ref="AY119:BB119"/>
    <mergeCell ref="BC119:BF119"/>
    <mergeCell ref="BG119:BJ119"/>
    <mergeCell ref="BK119:BN119"/>
    <mergeCell ref="BO119:BP119"/>
    <mergeCell ref="AY118:BB118"/>
    <mergeCell ref="BC118:BF118"/>
    <mergeCell ref="BG118:BJ118"/>
    <mergeCell ref="BK118:BN118"/>
    <mergeCell ref="BO118:BP118"/>
    <mergeCell ref="A119:B119"/>
    <mergeCell ref="C119:AB119"/>
    <mergeCell ref="AC119:AD119"/>
    <mergeCell ref="AM119:AP119"/>
    <mergeCell ref="AQ119:AT119"/>
    <mergeCell ref="A118:B118"/>
    <mergeCell ref="C118:AB118"/>
    <mergeCell ref="AC118:AD118"/>
    <mergeCell ref="AM118:AP118"/>
    <mergeCell ref="AQ118:AT118"/>
    <mergeCell ref="AU118:AX118"/>
    <mergeCell ref="AE118:AH118"/>
    <mergeCell ref="AE119:AH119"/>
    <mergeCell ref="AI118:AL118"/>
    <mergeCell ref="AI119:AL119"/>
    <mergeCell ref="AU117:AX117"/>
    <mergeCell ref="AY117:BB117"/>
    <mergeCell ref="BC117:BF117"/>
    <mergeCell ref="BG117:BJ117"/>
    <mergeCell ref="BK117:BN117"/>
    <mergeCell ref="BO117:BP117"/>
    <mergeCell ref="AY116:BB116"/>
    <mergeCell ref="BC116:BF116"/>
    <mergeCell ref="BG116:BJ116"/>
    <mergeCell ref="BK116:BN116"/>
    <mergeCell ref="BO116:BP116"/>
    <mergeCell ref="A117:B117"/>
    <mergeCell ref="C117:AB117"/>
    <mergeCell ref="AC117:AD117"/>
    <mergeCell ref="AM117:AP117"/>
    <mergeCell ref="AQ117:AT117"/>
    <mergeCell ref="A116:B116"/>
    <mergeCell ref="C116:AB116"/>
    <mergeCell ref="AC116:AD116"/>
    <mergeCell ref="AM116:AP116"/>
    <mergeCell ref="AQ116:AT116"/>
    <mergeCell ref="AU116:AX116"/>
    <mergeCell ref="AE116:AH116"/>
    <mergeCell ref="AE117:AH117"/>
    <mergeCell ref="AI116:AL116"/>
    <mergeCell ref="AI117:AL117"/>
    <mergeCell ref="AU115:AX115"/>
    <mergeCell ref="AY115:BB115"/>
    <mergeCell ref="BC115:BF115"/>
    <mergeCell ref="BG115:BJ115"/>
    <mergeCell ref="BK115:BN115"/>
    <mergeCell ref="BO115:BP115"/>
    <mergeCell ref="AY114:BB114"/>
    <mergeCell ref="BC114:BF114"/>
    <mergeCell ref="BG114:BJ114"/>
    <mergeCell ref="BK114:BN114"/>
    <mergeCell ref="BO114:BP114"/>
    <mergeCell ref="A115:B115"/>
    <mergeCell ref="C115:AB115"/>
    <mergeCell ref="AC115:AD115"/>
    <mergeCell ref="AM115:AP115"/>
    <mergeCell ref="AQ115:AT115"/>
    <mergeCell ref="A114:B114"/>
    <mergeCell ref="C114:AB114"/>
    <mergeCell ref="AC114:AD114"/>
    <mergeCell ref="AM114:AP114"/>
    <mergeCell ref="AQ114:AT114"/>
    <mergeCell ref="AU114:AX114"/>
    <mergeCell ref="AE114:AH114"/>
    <mergeCell ref="AE115:AH115"/>
    <mergeCell ref="AI114:AL114"/>
    <mergeCell ref="AI115:AL115"/>
    <mergeCell ref="AU113:AX113"/>
    <mergeCell ref="AY113:BB113"/>
    <mergeCell ref="BC113:BF113"/>
    <mergeCell ref="BG113:BJ113"/>
    <mergeCell ref="BK113:BN113"/>
    <mergeCell ref="BO113:BP113"/>
    <mergeCell ref="AY112:BB112"/>
    <mergeCell ref="BC112:BF112"/>
    <mergeCell ref="BG112:BJ112"/>
    <mergeCell ref="BK112:BN112"/>
    <mergeCell ref="BO112:BP112"/>
    <mergeCell ref="A113:B113"/>
    <mergeCell ref="C113:AB113"/>
    <mergeCell ref="AC113:AD113"/>
    <mergeCell ref="AM113:AP113"/>
    <mergeCell ref="AQ113:AT113"/>
    <mergeCell ref="A112:B112"/>
    <mergeCell ref="C112:AB112"/>
    <mergeCell ref="AC112:AD112"/>
    <mergeCell ref="AM112:AP112"/>
    <mergeCell ref="AQ112:AT112"/>
    <mergeCell ref="AU112:AX112"/>
    <mergeCell ref="AE112:AH112"/>
    <mergeCell ref="AE113:AH113"/>
    <mergeCell ref="AI112:AL112"/>
    <mergeCell ref="AI113:AL113"/>
    <mergeCell ref="AU111:AX111"/>
    <mergeCell ref="AY111:BB111"/>
    <mergeCell ref="BC111:BF111"/>
    <mergeCell ref="BG111:BJ111"/>
    <mergeCell ref="BK111:BN111"/>
    <mergeCell ref="BO111:BP111"/>
    <mergeCell ref="AY110:BB110"/>
    <mergeCell ref="BC110:BF110"/>
    <mergeCell ref="BG110:BJ110"/>
    <mergeCell ref="BK110:BN110"/>
    <mergeCell ref="BO110:BP110"/>
    <mergeCell ref="A111:B111"/>
    <mergeCell ref="C111:AB111"/>
    <mergeCell ref="AC111:AD111"/>
    <mergeCell ref="AM111:AP111"/>
    <mergeCell ref="AQ111:AT111"/>
    <mergeCell ref="A110:B110"/>
    <mergeCell ref="C110:AB110"/>
    <mergeCell ref="AC110:AD110"/>
    <mergeCell ref="AM110:AP110"/>
    <mergeCell ref="AQ110:AT110"/>
    <mergeCell ref="AU110:AX110"/>
    <mergeCell ref="AE110:AH110"/>
    <mergeCell ref="AE111:AH111"/>
    <mergeCell ref="AI110:AL110"/>
    <mergeCell ref="AI111:AL111"/>
    <mergeCell ref="AU109:AX109"/>
    <mergeCell ref="AY109:BB109"/>
    <mergeCell ref="BC109:BF109"/>
    <mergeCell ref="BG109:BJ109"/>
    <mergeCell ref="BK109:BN109"/>
    <mergeCell ref="BO109:BP109"/>
    <mergeCell ref="AY108:BB108"/>
    <mergeCell ref="BC108:BF108"/>
    <mergeCell ref="BG108:BJ108"/>
    <mergeCell ref="BK108:BN108"/>
    <mergeCell ref="BO108:BP108"/>
    <mergeCell ref="A109:B109"/>
    <mergeCell ref="C109:AB109"/>
    <mergeCell ref="AC109:AD109"/>
    <mergeCell ref="AM109:AP109"/>
    <mergeCell ref="AQ109:AT109"/>
    <mergeCell ref="A108:B108"/>
    <mergeCell ref="C108:AB108"/>
    <mergeCell ref="AC108:AD108"/>
    <mergeCell ref="AM108:AP108"/>
    <mergeCell ref="AQ108:AT108"/>
    <mergeCell ref="AU108:AX108"/>
    <mergeCell ref="AE108:AH108"/>
    <mergeCell ref="AE109:AH109"/>
    <mergeCell ref="AI108:AL108"/>
    <mergeCell ref="AI109:AL109"/>
    <mergeCell ref="AU107:AX107"/>
    <mergeCell ref="AY107:BB107"/>
    <mergeCell ref="BC107:BF107"/>
    <mergeCell ref="BG107:BJ107"/>
    <mergeCell ref="BK107:BN107"/>
    <mergeCell ref="BO107:BP107"/>
    <mergeCell ref="AY106:BB106"/>
    <mergeCell ref="BC106:BF106"/>
    <mergeCell ref="BG106:BJ106"/>
    <mergeCell ref="BK106:BN106"/>
    <mergeCell ref="BO106:BP106"/>
    <mergeCell ref="A107:B107"/>
    <mergeCell ref="C107:AB107"/>
    <mergeCell ref="AC107:AD107"/>
    <mergeCell ref="AM107:AP107"/>
    <mergeCell ref="AQ107:AT107"/>
    <mergeCell ref="A106:B106"/>
    <mergeCell ref="C106:AB106"/>
    <mergeCell ref="AC106:AD106"/>
    <mergeCell ref="AM106:AP106"/>
    <mergeCell ref="AQ106:AT106"/>
    <mergeCell ref="AU106:AX106"/>
    <mergeCell ref="AE106:AH106"/>
    <mergeCell ref="AE107:AH107"/>
    <mergeCell ref="AI106:AL106"/>
    <mergeCell ref="AI107:AL107"/>
    <mergeCell ref="AU105:AX105"/>
    <mergeCell ref="AY105:BB105"/>
    <mergeCell ref="BC105:BF105"/>
    <mergeCell ref="BG105:BJ105"/>
    <mergeCell ref="BK105:BN105"/>
    <mergeCell ref="BO105:BP105"/>
    <mergeCell ref="AY104:BB104"/>
    <mergeCell ref="BC104:BF104"/>
    <mergeCell ref="BG104:BJ104"/>
    <mergeCell ref="BK104:BN104"/>
    <mergeCell ref="BO104:BP104"/>
    <mergeCell ref="A105:B105"/>
    <mergeCell ref="C105:AB105"/>
    <mergeCell ref="AC105:AD105"/>
    <mergeCell ref="AM105:AP105"/>
    <mergeCell ref="AQ105:AT105"/>
    <mergeCell ref="A104:B104"/>
    <mergeCell ref="C104:AB104"/>
    <mergeCell ref="AC104:AD104"/>
    <mergeCell ref="AM104:AP104"/>
    <mergeCell ref="AQ104:AT104"/>
    <mergeCell ref="AU104:AX104"/>
    <mergeCell ref="AE104:AH104"/>
    <mergeCell ref="AE105:AH105"/>
    <mergeCell ref="AI104:AL104"/>
    <mergeCell ref="AI105:AL105"/>
    <mergeCell ref="AU103:AX103"/>
    <mergeCell ref="AY103:BB103"/>
    <mergeCell ref="BC103:BF103"/>
    <mergeCell ref="BG103:BJ103"/>
    <mergeCell ref="BK103:BN103"/>
    <mergeCell ref="BO103:BP103"/>
    <mergeCell ref="AY102:BB102"/>
    <mergeCell ref="BC102:BF102"/>
    <mergeCell ref="BG102:BJ102"/>
    <mergeCell ref="BK102:BN102"/>
    <mergeCell ref="BO102:BP102"/>
    <mergeCell ref="A103:B103"/>
    <mergeCell ref="C103:AB103"/>
    <mergeCell ref="AC103:AD103"/>
    <mergeCell ref="AM103:AP103"/>
    <mergeCell ref="AQ103:AT103"/>
    <mergeCell ref="A102:B102"/>
    <mergeCell ref="C102:AB102"/>
    <mergeCell ref="AC102:AD102"/>
    <mergeCell ref="AM102:AP102"/>
    <mergeCell ref="AQ102:AT102"/>
    <mergeCell ref="AU102:AX102"/>
    <mergeCell ref="AE102:AH102"/>
    <mergeCell ref="AE103:AH103"/>
    <mergeCell ref="AI102:AL102"/>
    <mergeCell ref="AI103:AL103"/>
    <mergeCell ref="AU101:AX101"/>
    <mergeCell ref="AY101:BB101"/>
    <mergeCell ref="BC101:BF101"/>
    <mergeCell ref="BG101:BJ101"/>
    <mergeCell ref="BK101:BN101"/>
    <mergeCell ref="BO101:BP101"/>
    <mergeCell ref="AY100:BB100"/>
    <mergeCell ref="BC100:BF100"/>
    <mergeCell ref="BG100:BJ100"/>
    <mergeCell ref="BK100:BN100"/>
    <mergeCell ref="BO100:BP100"/>
    <mergeCell ref="A101:B101"/>
    <mergeCell ref="C101:AB101"/>
    <mergeCell ref="AC101:AD101"/>
    <mergeCell ref="AM101:AP101"/>
    <mergeCell ref="AQ101:AT101"/>
    <mergeCell ref="A100:B100"/>
    <mergeCell ref="C100:AB100"/>
    <mergeCell ref="AC100:AD100"/>
    <mergeCell ref="AM100:AP100"/>
    <mergeCell ref="AQ100:AT100"/>
    <mergeCell ref="AU100:AX100"/>
    <mergeCell ref="AE100:AH100"/>
    <mergeCell ref="AE101:AH101"/>
    <mergeCell ref="AI100:AL100"/>
    <mergeCell ref="AI101:AL101"/>
    <mergeCell ref="AU99:AX99"/>
    <mergeCell ref="AY99:BB99"/>
    <mergeCell ref="BC99:BF99"/>
    <mergeCell ref="BG99:BJ99"/>
    <mergeCell ref="BK99:BN99"/>
    <mergeCell ref="BO99:BP99"/>
    <mergeCell ref="AY98:BB98"/>
    <mergeCell ref="BC98:BF98"/>
    <mergeCell ref="BG98:BJ98"/>
    <mergeCell ref="BK98:BN98"/>
    <mergeCell ref="BO98:BP98"/>
    <mergeCell ref="A99:B99"/>
    <mergeCell ref="C99:AB99"/>
    <mergeCell ref="AC99:AD99"/>
    <mergeCell ref="AM99:AP99"/>
    <mergeCell ref="AQ99:AT99"/>
    <mergeCell ref="A98:B98"/>
    <mergeCell ref="C98:AB98"/>
    <mergeCell ref="AC98:AD98"/>
    <mergeCell ref="AM98:AP98"/>
    <mergeCell ref="AQ98:AT98"/>
    <mergeCell ref="AU98:AX98"/>
    <mergeCell ref="AE98:AH98"/>
    <mergeCell ref="AE99:AH99"/>
    <mergeCell ref="AI98:AL98"/>
    <mergeCell ref="AI99:AL99"/>
    <mergeCell ref="AU97:AX97"/>
    <mergeCell ref="AY97:BB97"/>
    <mergeCell ref="BC97:BF97"/>
    <mergeCell ref="BG97:BJ97"/>
    <mergeCell ref="BK97:BN97"/>
    <mergeCell ref="BO97:BP97"/>
    <mergeCell ref="AY96:BB96"/>
    <mergeCell ref="BC96:BF96"/>
    <mergeCell ref="BG96:BJ96"/>
    <mergeCell ref="BK96:BN96"/>
    <mergeCell ref="BO96:BP96"/>
    <mergeCell ref="A97:B97"/>
    <mergeCell ref="C97:AB97"/>
    <mergeCell ref="AC97:AD97"/>
    <mergeCell ref="AM97:AP97"/>
    <mergeCell ref="AQ97:AT97"/>
    <mergeCell ref="A96:B96"/>
    <mergeCell ref="C96:AB96"/>
    <mergeCell ref="AC96:AD96"/>
    <mergeCell ref="AM96:AP96"/>
    <mergeCell ref="AQ96:AT96"/>
    <mergeCell ref="AU96:AX96"/>
    <mergeCell ref="AE96:AH96"/>
    <mergeCell ref="AE97:AH97"/>
    <mergeCell ref="AI96:AL96"/>
    <mergeCell ref="AI97:AL97"/>
    <mergeCell ref="AU95:AX95"/>
    <mergeCell ref="AY95:BB95"/>
    <mergeCell ref="BC95:BF95"/>
    <mergeCell ref="BG95:BJ95"/>
    <mergeCell ref="BK95:BN95"/>
    <mergeCell ref="BO95:BP95"/>
    <mergeCell ref="AY94:BB94"/>
    <mergeCell ref="BC94:BF94"/>
    <mergeCell ref="BG94:BJ94"/>
    <mergeCell ref="BK94:BN94"/>
    <mergeCell ref="BO94:BP94"/>
    <mergeCell ref="A95:B95"/>
    <mergeCell ref="C95:AB95"/>
    <mergeCell ref="AC95:AD95"/>
    <mergeCell ref="AM95:AP95"/>
    <mergeCell ref="AQ95:AT95"/>
    <mergeCell ref="BC93:BF93"/>
    <mergeCell ref="BG93:BJ93"/>
    <mergeCell ref="BK93:BN93"/>
    <mergeCell ref="BO93:BP93"/>
    <mergeCell ref="A94:B94"/>
    <mergeCell ref="C94:AB94"/>
    <mergeCell ref="AC94:AD94"/>
    <mergeCell ref="AM94:AP94"/>
    <mergeCell ref="AQ94:AT94"/>
    <mergeCell ref="AU94:AX94"/>
    <mergeCell ref="AE94:AH94"/>
    <mergeCell ref="AE95:AH95"/>
    <mergeCell ref="AI94:AL94"/>
    <mergeCell ref="AI95:AL95"/>
    <mergeCell ref="BG92:BJ92"/>
    <mergeCell ref="BK92:BN92"/>
    <mergeCell ref="BO92:BP92"/>
    <mergeCell ref="A93:B93"/>
    <mergeCell ref="C93:AB93"/>
    <mergeCell ref="AC93:AD93"/>
    <mergeCell ref="AM93:AP93"/>
    <mergeCell ref="AQ93:AT93"/>
    <mergeCell ref="AU93:AX93"/>
    <mergeCell ref="AY93:BB93"/>
    <mergeCell ref="A92:B92"/>
    <mergeCell ref="AM92:AP92"/>
    <mergeCell ref="AQ92:AT92"/>
    <mergeCell ref="AU92:AX92"/>
    <mergeCell ref="AY92:BB92"/>
    <mergeCell ref="BC92:BF92"/>
    <mergeCell ref="AU91:AX91"/>
    <mergeCell ref="AY91:BB91"/>
    <mergeCell ref="BC91:BF91"/>
    <mergeCell ref="BG91:BJ91"/>
    <mergeCell ref="BK91:BN91"/>
    <mergeCell ref="BO91:BP91"/>
    <mergeCell ref="AE92:AH92"/>
    <mergeCell ref="AE93:AH93"/>
    <mergeCell ref="AI92:AL92"/>
    <mergeCell ref="AI93:AL93"/>
    <mergeCell ref="AY90:BB90"/>
    <mergeCell ref="BC90:BF90"/>
    <mergeCell ref="BG90:BJ90"/>
    <mergeCell ref="BK90:BN90"/>
    <mergeCell ref="BO90:BP90"/>
    <mergeCell ref="A91:B91"/>
    <mergeCell ref="C91:AB91"/>
    <mergeCell ref="AC91:AD91"/>
    <mergeCell ref="AM91:AP91"/>
    <mergeCell ref="AQ91:AT91"/>
    <mergeCell ref="A90:B90"/>
    <mergeCell ref="C90:AB90"/>
    <mergeCell ref="AC90:AD90"/>
    <mergeCell ref="AM90:AP90"/>
    <mergeCell ref="AQ90:AT90"/>
    <mergeCell ref="AU90:AX90"/>
    <mergeCell ref="AU89:AX89"/>
    <mergeCell ref="AY89:BB89"/>
    <mergeCell ref="BC89:BF89"/>
    <mergeCell ref="BG89:BJ89"/>
    <mergeCell ref="BK89:BN89"/>
    <mergeCell ref="BO89:BP89"/>
    <mergeCell ref="AE90:AH90"/>
    <mergeCell ref="AE91:AH91"/>
    <mergeCell ref="AI90:AL90"/>
    <mergeCell ref="AI91:AL91"/>
    <mergeCell ref="AY88:BB88"/>
    <mergeCell ref="BC88:BF88"/>
    <mergeCell ref="BG88:BJ88"/>
    <mergeCell ref="BK88:BN88"/>
    <mergeCell ref="BO88:BP88"/>
    <mergeCell ref="A89:B89"/>
    <mergeCell ref="C89:AB89"/>
    <mergeCell ref="AC89:AD89"/>
    <mergeCell ref="AM89:AP89"/>
    <mergeCell ref="AQ89:AT89"/>
    <mergeCell ref="A88:B88"/>
    <mergeCell ref="C88:AB88"/>
    <mergeCell ref="AC88:AD88"/>
    <mergeCell ref="AM88:AP88"/>
    <mergeCell ref="AQ88:AT88"/>
    <mergeCell ref="AU88:AX88"/>
    <mergeCell ref="AU87:AX87"/>
    <mergeCell ref="AY87:BB87"/>
    <mergeCell ref="BC87:BF87"/>
    <mergeCell ref="BG87:BJ87"/>
    <mergeCell ref="BK87:BN87"/>
    <mergeCell ref="BO87:BP87"/>
    <mergeCell ref="AE88:AH88"/>
    <mergeCell ref="AE89:AH89"/>
    <mergeCell ref="AI88:AL88"/>
    <mergeCell ref="AI89:AL89"/>
    <mergeCell ref="AY86:BB86"/>
    <mergeCell ref="BC86:BF86"/>
    <mergeCell ref="BG86:BJ86"/>
    <mergeCell ref="BK86:BN86"/>
    <mergeCell ref="BO86:BP86"/>
    <mergeCell ref="A87:B87"/>
    <mergeCell ref="C87:AB87"/>
    <mergeCell ref="AC87:AD87"/>
    <mergeCell ref="AM87:AP87"/>
    <mergeCell ref="AQ87:AT87"/>
    <mergeCell ref="A86:B86"/>
    <mergeCell ref="C86:AB86"/>
    <mergeCell ref="AC86:AD86"/>
    <mergeCell ref="AM86:AP86"/>
    <mergeCell ref="AQ86:AT86"/>
    <mergeCell ref="AU86:AX86"/>
    <mergeCell ref="AU85:AX85"/>
    <mergeCell ref="AY85:BB85"/>
    <mergeCell ref="BC85:BF85"/>
    <mergeCell ref="BG85:BJ85"/>
    <mergeCell ref="BK85:BN85"/>
    <mergeCell ref="BO85:BP85"/>
    <mergeCell ref="AE86:AH86"/>
    <mergeCell ref="AE87:AH87"/>
    <mergeCell ref="AI86:AL86"/>
    <mergeCell ref="AI87:AL87"/>
    <mergeCell ref="AY84:BB84"/>
    <mergeCell ref="BC84:BF84"/>
    <mergeCell ref="BG84:BJ84"/>
    <mergeCell ref="BK84:BN84"/>
    <mergeCell ref="BO84:BP84"/>
    <mergeCell ref="A85:B85"/>
    <mergeCell ref="C85:AB85"/>
    <mergeCell ref="AC85:AD85"/>
    <mergeCell ref="AM85:AP85"/>
    <mergeCell ref="AQ85:AT85"/>
    <mergeCell ref="A84:B84"/>
    <mergeCell ref="C84:AB84"/>
    <mergeCell ref="AC84:AD84"/>
    <mergeCell ref="AM84:AP84"/>
    <mergeCell ref="AQ84:AT84"/>
    <mergeCell ref="AU84:AX84"/>
    <mergeCell ref="AU83:AX83"/>
    <mergeCell ref="AY83:BB83"/>
    <mergeCell ref="BC83:BF83"/>
    <mergeCell ref="BG83:BJ83"/>
    <mergeCell ref="BK83:BN83"/>
    <mergeCell ref="BO83:BP83"/>
    <mergeCell ref="AE84:AH84"/>
    <mergeCell ref="AE85:AH85"/>
    <mergeCell ref="AI84:AL84"/>
    <mergeCell ref="AI85:AL85"/>
    <mergeCell ref="AY82:BB82"/>
    <mergeCell ref="BC82:BF82"/>
    <mergeCell ref="BG82:BJ82"/>
    <mergeCell ref="BK82:BN82"/>
    <mergeCell ref="BO82:BP82"/>
    <mergeCell ref="A83:B83"/>
    <mergeCell ref="C83:AB83"/>
    <mergeCell ref="AC83:AD83"/>
    <mergeCell ref="AM83:AP83"/>
    <mergeCell ref="AQ83:AT83"/>
    <mergeCell ref="A82:B82"/>
    <mergeCell ref="C82:AB82"/>
    <mergeCell ref="AC82:AD82"/>
    <mergeCell ref="AM82:AP82"/>
    <mergeCell ref="AQ82:AT82"/>
    <mergeCell ref="AU82:AX82"/>
    <mergeCell ref="AU81:AX81"/>
    <mergeCell ref="AY81:BB81"/>
    <mergeCell ref="BC81:BF81"/>
    <mergeCell ref="BG81:BJ81"/>
    <mergeCell ref="BK81:BN81"/>
    <mergeCell ref="BO81:BP81"/>
    <mergeCell ref="AE82:AH82"/>
    <mergeCell ref="AE83:AH83"/>
    <mergeCell ref="AI82:AL82"/>
    <mergeCell ref="AI83:AL83"/>
    <mergeCell ref="AY80:BB80"/>
    <mergeCell ref="BC80:BF80"/>
    <mergeCell ref="BG80:BJ80"/>
    <mergeCell ref="BK80:BN80"/>
    <mergeCell ref="BO80:BP80"/>
    <mergeCell ref="A81:B81"/>
    <mergeCell ref="C81:AB81"/>
    <mergeCell ref="AC81:AD81"/>
    <mergeCell ref="AM81:AP81"/>
    <mergeCell ref="AQ81:AT81"/>
    <mergeCell ref="A80:B80"/>
    <mergeCell ref="C80:AB80"/>
    <mergeCell ref="AC80:AD80"/>
    <mergeCell ref="AM80:AP80"/>
    <mergeCell ref="AQ80:AT80"/>
    <mergeCell ref="AU80:AX80"/>
    <mergeCell ref="AU79:AX79"/>
    <mergeCell ref="AY79:BB79"/>
    <mergeCell ref="BC79:BF79"/>
    <mergeCell ref="BG79:BJ79"/>
    <mergeCell ref="BK79:BN79"/>
    <mergeCell ref="BO79:BP79"/>
    <mergeCell ref="AE80:AH80"/>
    <mergeCell ref="AE81:AH81"/>
    <mergeCell ref="AI80:AL80"/>
    <mergeCell ref="AI81:AL81"/>
    <mergeCell ref="AY78:BB78"/>
    <mergeCell ref="BC78:BF78"/>
    <mergeCell ref="BG78:BJ78"/>
    <mergeCell ref="BK78:BN78"/>
    <mergeCell ref="BO78:BP78"/>
    <mergeCell ref="A79:B79"/>
    <mergeCell ref="C79:AB79"/>
    <mergeCell ref="AC79:AD79"/>
    <mergeCell ref="AM79:AP79"/>
    <mergeCell ref="AQ79:AT79"/>
    <mergeCell ref="A78:B78"/>
    <mergeCell ref="C78:AB78"/>
    <mergeCell ref="AC78:AD78"/>
    <mergeCell ref="AM78:AP78"/>
    <mergeCell ref="AQ78:AT78"/>
    <mergeCell ref="AU78:AX78"/>
    <mergeCell ref="AU77:AX77"/>
    <mergeCell ref="AY77:BB77"/>
    <mergeCell ref="BC77:BF77"/>
    <mergeCell ref="BG77:BJ77"/>
    <mergeCell ref="BK77:BN77"/>
    <mergeCell ref="BO77:BP77"/>
    <mergeCell ref="AE78:AH78"/>
    <mergeCell ref="AE79:AH79"/>
    <mergeCell ref="AI78:AL78"/>
    <mergeCell ref="AI79:AL79"/>
    <mergeCell ref="AY76:BB76"/>
    <mergeCell ref="BC76:BF76"/>
    <mergeCell ref="BG76:BJ76"/>
    <mergeCell ref="BK76:BN76"/>
    <mergeCell ref="BO76:BP76"/>
    <mergeCell ref="A77:B77"/>
    <mergeCell ref="C77:AB77"/>
    <mergeCell ref="AC77:AD77"/>
    <mergeCell ref="AM77:AP77"/>
    <mergeCell ref="AQ77:AT77"/>
    <mergeCell ref="A76:B76"/>
    <mergeCell ref="C76:AB76"/>
    <mergeCell ref="AC76:AD76"/>
    <mergeCell ref="AM76:AP76"/>
    <mergeCell ref="AQ76:AT76"/>
    <mergeCell ref="AU76:AX76"/>
    <mergeCell ref="AU75:AX75"/>
    <mergeCell ref="AY75:BB75"/>
    <mergeCell ref="BC75:BF75"/>
    <mergeCell ref="BG75:BJ75"/>
    <mergeCell ref="BK75:BN75"/>
    <mergeCell ref="BO75:BP75"/>
    <mergeCell ref="AE76:AH76"/>
    <mergeCell ref="AE77:AH77"/>
    <mergeCell ref="AI76:AL76"/>
    <mergeCell ref="AI77:AL77"/>
    <mergeCell ref="AY74:BB74"/>
    <mergeCell ref="BC74:BF74"/>
    <mergeCell ref="BG74:BJ74"/>
    <mergeCell ref="BK74:BN74"/>
    <mergeCell ref="BO74:BP74"/>
    <mergeCell ref="A75:B75"/>
    <mergeCell ref="C75:AB75"/>
    <mergeCell ref="AC75:AD75"/>
    <mergeCell ref="AM75:AP75"/>
    <mergeCell ref="AQ75:AT75"/>
    <mergeCell ref="A74:B74"/>
    <mergeCell ref="C74:AB74"/>
    <mergeCell ref="AC74:AD74"/>
    <mergeCell ref="AM74:AP74"/>
    <mergeCell ref="AQ74:AT74"/>
    <mergeCell ref="AU74:AX74"/>
    <mergeCell ref="AU73:AX73"/>
    <mergeCell ref="AY73:BB73"/>
    <mergeCell ref="BC73:BF73"/>
    <mergeCell ref="BG73:BJ73"/>
    <mergeCell ref="BK73:BN73"/>
    <mergeCell ref="BO73:BP73"/>
    <mergeCell ref="AE74:AH74"/>
    <mergeCell ref="AE75:AH75"/>
    <mergeCell ref="AI74:AL74"/>
    <mergeCell ref="AI75:AL75"/>
    <mergeCell ref="AY72:BB72"/>
    <mergeCell ref="BC72:BF72"/>
    <mergeCell ref="BG72:BJ72"/>
    <mergeCell ref="BK72:BN72"/>
    <mergeCell ref="BO72:BP72"/>
    <mergeCell ref="A73:B73"/>
    <mergeCell ref="C73:AB73"/>
    <mergeCell ref="AC73:AD73"/>
    <mergeCell ref="AM73:AP73"/>
    <mergeCell ref="AQ73:AT73"/>
    <mergeCell ref="A72:B72"/>
    <mergeCell ref="C72:AB72"/>
    <mergeCell ref="AC72:AD72"/>
    <mergeCell ref="AM72:AP72"/>
    <mergeCell ref="AQ72:AT72"/>
    <mergeCell ref="AU72:AX72"/>
    <mergeCell ref="AU71:AX71"/>
    <mergeCell ref="AY71:BB71"/>
    <mergeCell ref="BC71:BF71"/>
    <mergeCell ref="BG71:BJ71"/>
    <mergeCell ref="BK71:BN71"/>
    <mergeCell ref="BO71:BP71"/>
    <mergeCell ref="AE72:AH72"/>
    <mergeCell ref="AE73:AH73"/>
    <mergeCell ref="AI72:AL72"/>
    <mergeCell ref="AI73:AL73"/>
    <mergeCell ref="AY70:BB70"/>
    <mergeCell ref="BC70:BF70"/>
    <mergeCell ref="BG70:BJ70"/>
    <mergeCell ref="BK70:BN70"/>
    <mergeCell ref="BO70:BP70"/>
    <mergeCell ref="A71:B71"/>
    <mergeCell ref="C71:AB71"/>
    <mergeCell ref="AC71:AD71"/>
    <mergeCell ref="AM71:AP71"/>
    <mergeCell ref="AQ71:AT71"/>
    <mergeCell ref="A70:B70"/>
    <mergeCell ref="C70:AB70"/>
    <mergeCell ref="AC70:AD70"/>
    <mergeCell ref="AM70:AP70"/>
    <mergeCell ref="AQ70:AT70"/>
    <mergeCell ref="AU70:AX70"/>
    <mergeCell ref="AU69:AX69"/>
    <mergeCell ref="AY69:BB69"/>
    <mergeCell ref="BC69:BF69"/>
    <mergeCell ref="BG69:BJ69"/>
    <mergeCell ref="BK69:BN69"/>
    <mergeCell ref="BO69:BP69"/>
    <mergeCell ref="AE70:AH70"/>
    <mergeCell ref="AE71:AH71"/>
    <mergeCell ref="AI70:AL70"/>
    <mergeCell ref="AI71:AL71"/>
    <mergeCell ref="AY68:BB68"/>
    <mergeCell ref="BC68:BF68"/>
    <mergeCell ref="BG68:BJ68"/>
    <mergeCell ref="BK68:BN68"/>
    <mergeCell ref="BO68:BP68"/>
    <mergeCell ref="A69:B69"/>
    <mergeCell ref="C69:AB69"/>
    <mergeCell ref="AC69:AD69"/>
    <mergeCell ref="AM69:AP69"/>
    <mergeCell ref="AQ69:AT69"/>
    <mergeCell ref="A68:B68"/>
    <mergeCell ref="C68:AB68"/>
    <mergeCell ref="AC68:AD68"/>
    <mergeCell ref="AM68:AP68"/>
    <mergeCell ref="AQ68:AT68"/>
    <mergeCell ref="AU68:AX68"/>
    <mergeCell ref="AU67:AX67"/>
    <mergeCell ref="AY67:BB67"/>
    <mergeCell ref="BC67:BF67"/>
    <mergeCell ref="BG67:BJ67"/>
    <mergeCell ref="BK67:BN67"/>
    <mergeCell ref="BO67:BP67"/>
    <mergeCell ref="AE68:AH68"/>
    <mergeCell ref="AE69:AH69"/>
    <mergeCell ref="AI68:AL68"/>
    <mergeCell ref="AI69:AL69"/>
    <mergeCell ref="AY66:BB66"/>
    <mergeCell ref="BC66:BF66"/>
    <mergeCell ref="BG66:BJ66"/>
    <mergeCell ref="BK66:BN66"/>
    <mergeCell ref="BO66:BP66"/>
    <mergeCell ref="A67:B67"/>
    <mergeCell ref="C67:AB67"/>
    <mergeCell ref="AC67:AD67"/>
    <mergeCell ref="AM67:AP67"/>
    <mergeCell ref="AQ67:AT67"/>
    <mergeCell ref="A66:B66"/>
    <mergeCell ref="C66:AB66"/>
    <mergeCell ref="AC66:AD66"/>
    <mergeCell ref="AM66:AP66"/>
    <mergeCell ref="AQ66:AT66"/>
    <mergeCell ref="AU66:AX66"/>
    <mergeCell ref="AU65:AX65"/>
    <mergeCell ref="AY65:BB65"/>
    <mergeCell ref="BC65:BF65"/>
    <mergeCell ref="BG65:BJ65"/>
    <mergeCell ref="BK65:BN65"/>
    <mergeCell ref="BO65:BP65"/>
    <mergeCell ref="AE66:AH66"/>
    <mergeCell ref="AE67:AH67"/>
    <mergeCell ref="AI66:AL66"/>
    <mergeCell ref="AI67:AL67"/>
    <mergeCell ref="AY64:BB64"/>
    <mergeCell ref="BC64:BF64"/>
    <mergeCell ref="BG64:BJ64"/>
    <mergeCell ref="BK64:BN64"/>
    <mergeCell ref="BO64:BP64"/>
    <mergeCell ref="A65:B65"/>
    <mergeCell ref="C65:AB65"/>
    <mergeCell ref="AC65:AD65"/>
    <mergeCell ref="AM65:AP65"/>
    <mergeCell ref="AQ65:AT65"/>
    <mergeCell ref="A64:B64"/>
    <mergeCell ref="C64:AB64"/>
    <mergeCell ref="AC64:AD64"/>
    <mergeCell ref="AM64:AP64"/>
    <mergeCell ref="AQ64:AT64"/>
    <mergeCell ref="AU64:AX64"/>
    <mergeCell ref="AU63:AX63"/>
    <mergeCell ref="AY63:BB63"/>
    <mergeCell ref="BC63:BF63"/>
    <mergeCell ref="BG63:BJ63"/>
    <mergeCell ref="BK63:BN63"/>
    <mergeCell ref="BO63:BP63"/>
    <mergeCell ref="AE64:AH64"/>
    <mergeCell ref="AE65:AH65"/>
    <mergeCell ref="AI64:AL64"/>
    <mergeCell ref="AI65:AL65"/>
    <mergeCell ref="AY62:BB62"/>
    <mergeCell ref="BC62:BF62"/>
    <mergeCell ref="BG62:BJ62"/>
    <mergeCell ref="BK62:BN62"/>
    <mergeCell ref="BO62:BP62"/>
    <mergeCell ref="A63:B63"/>
    <mergeCell ref="C63:AB63"/>
    <mergeCell ref="AC63:AD63"/>
    <mergeCell ref="AM63:AP63"/>
    <mergeCell ref="AQ63:AT63"/>
    <mergeCell ref="A62:B62"/>
    <mergeCell ref="C62:AB62"/>
    <mergeCell ref="AC62:AD62"/>
    <mergeCell ref="AM62:AP62"/>
    <mergeCell ref="AQ62:AT62"/>
    <mergeCell ref="AU62:AX62"/>
    <mergeCell ref="AU61:AX61"/>
    <mergeCell ref="AY61:BB61"/>
    <mergeCell ref="BC61:BF61"/>
    <mergeCell ref="BG61:BJ61"/>
    <mergeCell ref="BK61:BN61"/>
    <mergeCell ref="BO61:BP61"/>
    <mergeCell ref="AE62:AH62"/>
    <mergeCell ref="AE63:AH63"/>
    <mergeCell ref="AI62:AL62"/>
    <mergeCell ref="AI63:AL63"/>
    <mergeCell ref="AY60:BB60"/>
    <mergeCell ref="BC60:BF60"/>
    <mergeCell ref="BG60:BJ60"/>
    <mergeCell ref="BK60:BN60"/>
    <mergeCell ref="BO60:BP60"/>
    <mergeCell ref="A61:B61"/>
    <mergeCell ref="C61:AB61"/>
    <mergeCell ref="AC61:AD61"/>
    <mergeCell ref="AM61:AP61"/>
    <mergeCell ref="AQ61:AT61"/>
    <mergeCell ref="A60:B60"/>
    <mergeCell ref="C60:AB60"/>
    <mergeCell ref="AC60:AD60"/>
    <mergeCell ref="AM60:AP60"/>
    <mergeCell ref="AQ60:AT60"/>
    <mergeCell ref="AU60:AX60"/>
    <mergeCell ref="AU59:AX59"/>
    <mergeCell ref="AY59:BB59"/>
    <mergeCell ref="BC59:BF59"/>
    <mergeCell ref="BG59:BJ59"/>
    <mergeCell ref="BK59:BN59"/>
    <mergeCell ref="BO59:BP59"/>
    <mergeCell ref="AE60:AH60"/>
    <mergeCell ref="AE61:AH61"/>
    <mergeCell ref="AI60:AL60"/>
    <mergeCell ref="AI61:AL61"/>
    <mergeCell ref="AY58:BB58"/>
    <mergeCell ref="BC58:BF58"/>
    <mergeCell ref="BG58:BJ58"/>
    <mergeCell ref="BK58:BN58"/>
    <mergeCell ref="BO58:BP58"/>
    <mergeCell ref="A59:B59"/>
    <mergeCell ref="C59:AB59"/>
    <mergeCell ref="AC59:AD59"/>
    <mergeCell ref="AM59:AP59"/>
    <mergeCell ref="AQ59:AT59"/>
    <mergeCell ref="A58:B58"/>
    <mergeCell ref="C58:AB58"/>
    <mergeCell ref="AC58:AD58"/>
    <mergeCell ref="AM58:AP58"/>
    <mergeCell ref="AQ58:AT58"/>
    <mergeCell ref="AU58:AX58"/>
    <mergeCell ref="AU57:AX57"/>
    <mergeCell ref="AY57:BB57"/>
    <mergeCell ref="BC57:BF57"/>
    <mergeCell ref="BG57:BJ57"/>
    <mergeCell ref="BK57:BN57"/>
    <mergeCell ref="BO57:BP57"/>
    <mergeCell ref="AI58:AL58"/>
    <mergeCell ref="AI59:AL59"/>
    <mergeCell ref="AE58:AH58"/>
    <mergeCell ref="AE59:AH59"/>
    <mergeCell ref="AY56:BB56"/>
    <mergeCell ref="BC56:BF56"/>
    <mergeCell ref="BG56:BJ56"/>
    <mergeCell ref="BK56:BN56"/>
    <mergeCell ref="BO56:BP56"/>
    <mergeCell ref="A57:B57"/>
    <mergeCell ref="C57:AB57"/>
    <mergeCell ref="AC57:AD57"/>
    <mergeCell ref="AM57:AP57"/>
    <mergeCell ref="AQ57:AT57"/>
    <mergeCell ref="A56:B56"/>
    <mergeCell ref="C56:AB56"/>
    <mergeCell ref="AC56:AD56"/>
    <mergeCell ref="AM56:AP56"/>
    <mergeCell ref="AQ56:AT56"/>
    <mergeCell ref="AU56:AX56"/>
    <mergeCell ref="AU55:AX55"/>
    <mergeCell ref="AY55:BB55"/>
    <mergeCell ref="BC55:BF55"/>
    <mergeCell ref="BG55:BJ55"/>
    <mergeCell ref="BK55:BN55"/>
    <mergeCell ref="BO55:BP55"/>
    <mergeCell ref="AY54:BB54"/>
    <mergeCell ref="BC54:BF54"/>
    <mergeCell ref="BG54:BJ54"/>
    <mergeCell ref="BK54:BN54"/>
    <mergeCell ref="BO54:BP54"/>
    <mergeCell ref="A55:B55"/>
    <mergeCell ref="C55:AB55"/>
    <mergeCell ref="AC55:AD55"/>
    <mergeCell ref="AM55:AP55"/>
    <mergeCell ref="AQ55:AT55"/>
    <mergeCell ref="A54:B54"/>
    <mergeCell ref="C54:AB54"/>
    <mergeCell ref="AC54:AD54"/>
    <mergeCell ref="AM54:AP54"/>
    <mergeCell ref="AQ54:AT54"/>
    <mergeCell ref="AU54:AX54"/>
    <mergeCell ref="AU53:AX53"/>
    <mergeCell ref="AY53:BB53"/>
    <mergeCell ref="BC53:BF53"/>
    <mergeCell ref="BG53:BJ53"/>
    <mergeCell ref="BK53:BN53"/>
    <mergeCell ref="BO53:BP53"/>
    <mergeCell ref="AY52:BB52"/>
    <mergeCell ref="BC52:BF52"/>
    <mergeCell ref="BG52:BJ52"/>
    <mergeCell ref="BK52:BN52"/>
    <mergeCell ref="BO52:BP52"/>
    <mergeCell ref="A53:B53"/>
    <mergeCell ref="C53:AB53"/>
    <mergeCell ref="AC53:AD53"/>
    <mergeCell ref="AM53:AP53"/>
    <mergeCell ref="AQ53:AT53"/>
    <mergeCell ref="A52:B52"/>
    <mergeCell ref="C52:AB52"/>
    <mergeCell ref="AC52:AD52"/>
    <mergeCell ref="AM52:AP52"/>
    <mergeCell ref="AQ52:AT52"/>
    <mergeCell ref="AU52:AX52"/>
    <mergeCell ref="AU51:AX51"/>
    <mergeCell ref="AY51:BB51"/>
    <mergeCell ref="BC51:BF51"/>
    <mergeCell ref="BG51:BJ51"/>
    <mergeCell ref="BK51:BN51"/>
    <mergeCell ref="BO51:BP51"/>
    <mergeCell ref="AY46:BB46"/>
    <mergeCell ref="AY50:BB50"/>
    <mergeCell ref="BC50:BF50"/>
    <mergeCell ref="BG50:BJ50"/>
    <mergeCell ref="BK50:BN50"/>
    <mergeCell ref="BO50:BP50"/>
    <mergeCell ref="A51:B51"/>
    <mergeCell ref="C51:AB51"/>
    <mergeCell ref="AC51:AD51"/>
    <mergeCell ref="AM51:AP51"/>
    <mergeCell ref="AQ51:AT51"/>
    <mergeCell ref="A50:B50"/>
    <mergeCell ref="C50:AB50"/>
    <mergeCell ref="AC50:AD50"/>
    <mergeCell ref="AM50:AP50"/>
    <mergeCell ref="AQ50:AT50"/>
    <mergeCell ref="AU50:AX50"/>
    <mergeCell ref="AU49:AX49"/>
    <mergeCell ref="AY49:BB49"/>
    <mergeCell ref="BC49:BF49"/>
    <mergeCell ref="BG49:BJ49"/>
    <mergeCell ref="BK49:BN49"/>
    <mergeCell ref="BO49:BP49"/>
    <mergeCell ref="A49:B49"/>
    <mergeCell ref="C49:AB49"/>
    <mergeCell ref="AC49:AD49"/>
    <mergeCell ref="AM49:AP49"/>
    <mergeCell ref="AQ49:AT49"/>
    <mergeCell ref="BC46:BF46"/>
    <mergeCell ref="BO44:BP44"/>
    <mergeCell ref="BG46:BJ46"/>
    <mergeCell ref="BK46:BN46"/>
    <mergeCell ref="BO46:BP46"/>
    <mergeCell ref="A47:B47"/>
    <mergeCell ref="C47:AB47"/>
    <mergeCell ref="AC47:AD47"/>
    <mergeCell ref="AM47:AP47"/>
    <mergeCell ref="AQ47:AT47"/>
    <mergeCell ref="A46:B46"/>
    <mergeCell ref="C46:AB46"/>
    <mergeCell ref="AC46:AD46"/>
    <mergeCell ref="AM46:AP46"/>
    <mergeCell ref="AQ46:AT46"/>
    <mergeCell ref="AU46:AX46"/>
    <mergeCell ref="AY48:BB48"/>
    <mergeCell ref="BC48:BF48"/>
    <mergeCell ref="BG48:BJ48"/>
    <mergeCell ref="BK48:BN48"/>
    <mergeCell ref="BO48:BP48"/>
    <mergeCell ref="A48:B48"/>
    <mergeCell ref="C48:AB48"/>
    <mergeCell ref="AC48:AD48"/>
    <mergeCell ref="AM48:AP48"/>
    <mergeCell ref="AQ48:AT48"/>
    <mergeCell ref="AU48:AX48"/>
    <mergeCell ref="AU47:AX47"/>
    <mergeCell ref="AY47:BB47"/>
    <mergeCell ref="BC47:BF47"/>
    <mergeCell ref="BG47:BJ47"/>
    <mergeCell ref="BK47:BN47"/>
    <mergeCell ref="BO47:BP47"/>
    <mergeCell ref="AY43:BB43"/>
    <mergeCell ref="BC43:BF43"/>
    <mergeCell ref="BG43:BJ43"/>
    <mergeCell ref="BK43:BN43"/>
    <mergeCell ref="BO43:BP43"/>
    <mergeCell ref="A44:B44"/>
    <mergeCell ref="C44:AB44"/>
    <mergeCell ref="AC44:AD44"/>
    <mergeCell ref="AM44:AP44"/>
    <mergeCell ref="AQ44:AT44"/>
    <mergeCell ref="A43:B43"/>
    <mergeCell ref="C43:AB43"/>
    <mergeCell ref="AC43:AD43"/>
    <mergeCell ref="AM43:AP43"/>
    <mergeCell ref="AQ43:AT43"/>
    <mergeCell ref="AU43:AX43"/>
    <mergeCell ref="AY45:BB45"/>
    <mergeCell ref="BC45:BF45"/>
    <mergeCell ref="BG45:BJ45"/>
    <mergeCell ref="BK45:BN45"/>
    <mergeCell ref="BO45:BP45"/>
    <mergeCell ref="A45:B45"/>
    <mergeCell ref="C45:AB45"/>
    <mergeCell ref="AC45:AD45"/>
    <mergeCell ref="AM45:AP45"/>
    <mergeCell ref="AQ45:AT45"/>
    <mergeCell ref="AU45:AX45"/>
    <mergeCell ref="AU44:AX44"/>
    <mergeCell ref="AY44:BB44"/>
    <mergeCell ref="BC44:BF44"/>
    <mergeCell ref="BG44:BJ44"/>
    <mergeCell ref="BK44:BN44"/>
    <mergeCell ref="AU42:AX42"/>
    <mergeCell ref="AY42:BB42"/>
    <mergeCell ref="BC42:BF42"/>
    <mergeCell ref="BG42:BJ42"/>
    <mergeCell ref="BK42:BN42"/>
    <mergeCell ref="BO42:BP42"/>
    <mergeCell ref="AY41:BB41"/>
    <mergeCell ref="BC41:BF41"/>
    <mergeCell ref="BG41:BJ41"/>
    <mergeCell ref="BK41:BN41"/>
    <mergeCell ref="BO41:BP41"/>
    <mergeCell ref="A42:B42"/>
    <mergeCell ref="C42:AB42"/>
    <mergeCell ref="AC42:AD42"/>
    <mergeCell ref="AM42:AP42"/>
    <mergeCell ref="AQ42:AT42"/>
    <mergeCell ref="A41:B41"/>
    <mergeCell ref="C41:AB41"/>
    <mergeCell ref="AC41:AD41"/>
    <mergeCell ref="AM41:AP41"/>
    <mergeCell ref="AQ41:AT41"/>
    <mergeCell ref="AU41:AX41"/>
    <mergeCell ref="AE41:AH41"/>
    <mergeCell ref="AE42:AH42"/>
    <mergeCell ref="AI41:AL41"/>
    <mergeCell ref="AI42:AL42"/>
    <mergeCell ref="AU40:AX40"/>
    <mergeCell ref="AY40:BB40"/>
    <mergeCell ref="BC40:BF40"/>
    <mergeCell ref="BG40:BJ40"/>
    <mergeCell ref="BK40:BN40"/>
    <mergeCell ref="BO40:BP40"/>
    <mergeCell ref="AY39:BB39"/>
    <mergeCell ref="BC39:BF39"/>
    <mergeCell ref="BG39:BJ39"/>
    <mergeCell ref="BK39:BN39"/>
    <mergeCell ref="BO39:BP39"/>
    <mergeCell ref="A40:B40"/>
    <mergeCell ref="C40:AB40"/>
    <mergeCell ref="AC40:AD40"/>
    <mergeCell ref="AM40:AP40"/>
    <mergeCell ref="AQ40:AT40"/>
    <mergeCell ref="A39:B39"/>
    <mergeCell ref="C39:AB39"/>
    <mergeCell ref="AC39:AD39"/>
    <mergeCell ref="AM39:AP39"/>
    <mergeCell ref="AQ39:AT39"/>
    <mergeCell ref="AU39:AX39"/>
    <mergeCell ref="AE39:AH39"/>
    <mergeCell ref="AE40:AH40"/>
    <mergeCell ref="AI39:AL39"/>
    <mergeCell ref="AI40:AL40"/>
    <mergeCell ref="AU38:AX38"/>
    <mergeCell ref="AY38:BB38"/>
    <mergeCell ref="BC38:BF38"/>
    <mergeCell ref="BG38:BJ38"/>
    <mergeCell ref="BK38:BN38"/>
    <mergeCell ref="BO38:BP38"/>
    <mergeCell ref="AY37:BB37"/>
    <mergeCell ref="BC37:BF37"/>
    <mergeCell ref="BG37:BJ37"/>
    <mergeCell ref="BK37:BN37"/>
    <mergeCell ref="BO37:BP37"/>
    <mergeCell ref="A38:B38"/>
    <mergeCell ref="C38:AB38"/>
    <mergeCell ref="AC38:AD38"/>
    <mergeCell ref="AM38:AP38"/>
    <mergeCell ref="AQ38:AT38"/>
    <mergeCell ref="A37:B37"/>
    <mergeCell ref="C37:AB37"/>
    <mergeCell ref="AC37:AD37"/>
    <mergeCell ref="AM37:AP37"/>
    <mergeCell ref="AQ37:AT37"/>
    <mergeCell ref="AU37:AX37"/>
    <mergeCell ref="AE37:AH37"/>
    <mergeCell ref="AE38:AH38"/>
    <mergeCell ref="AI37:AL37"/>
    <mergeCell ref="AI38:AL38"/>
    <mergeCell ref="AU36:AX36"/>
    <mergeCell ref="AY36:BB36"/>
    <mergeCell ref="BC36:BF36"/>
    <mergeCell ref="BG36:BJ36"/>
    <mergeCell ref="BK36:BN36"/>
    <mergeCell ref="BO36:BP36"/>
    <mergeCell ref="AY35:BB35"/>
    <mergeCell ref="BC35:BF35"/>
    <mergeCell ref="BG35:BJ35"/>
    <mergeCell ref="BK35:BN35"/>
    <mergeCell ref="BO35:BP35"/>
    <mergeCell ref="A36:B36"/>
    <mergeCell ref="C36:AB36"/>
    <mergeCell ref="AC36:AD36"/>
    <mergeCell ref="AM36:AP36"/>
    <mergeCell ref="AQ36:AT36"/>
    <mergeCell ref="A35:B35"/>
    <mergeCell ref="C35:AB35"/>
    <mergeCell ref="AC35:AD35"/>
    <mergeCell ref="AM35:AP35"/>
    <mergeCell ref="AQ35:AT35"/>
    <mergeCell ref="AU35:AX35"/>
    <mergeCell ref="AE35:AH35"/>
    <mergeCell ref="AE36:AH36"/>
    <mergeCell ref="AI35:AL35"/>
    <mergeCell ref="AI36:AL36"/>
    <mergeCell ref="AU34:AX34"/>
    <mergeCell ref="AY34:BB34"/>
    <mergeCell ref="BC34:BF34"/>
    <mergeCell ref="BG34:BJ34"/>
    <mergeCell ref="BK34:BN34"/>
    <mergeCell ref="BO34:BP34"/>
    <mergeCell ref="AY33:BB33"/>
    <mergeCell ref="BC33:BF33"/>
    <mergeCell ref="BG33:BJ33"/>
    <mergeCell ref="BK33:BN33"/>
    <mergeCell ref="BO33:BP33"/>
    <mergeCell ref="A34:B34"/>
    <mergeCell ref="C34:AB34"/>
    <mergeCell ref="AC34:AD34"/>
    <mergeCell ref="AM34:AP34"/>
    <mergeCell ref="AQ34:AT34"/>
    <mergeCell ref="A33:B33"/>
    <mergeCell ref="C33:AB33"/>
    <mergeCell ref="AC33:AD33"/>
    <mergeCell ref="AM33:AP33"/>
    <mergeCell ref="AQ33:AT33"/>
    <mergeCell ref="AU33:AX33"/>
    <mergeCell ref="AE33:AH33"/>
    <mergeCell ref="AE34:AH34"/>
    <mergeCell ref="AI33:AL33"/>
    <mergeCell ref="AI34:AL34"/>
    <mergeCell ref="AU32:AX32"/>
    <mergeCell ref="AY32:BB32"/>
    <mergeCell ref="BC32:BF32"/>
    <mergeCell ref="BG32:BJ32"/>
    <mergeCell ref="BK32:BN32"/>
    <mergeCell ref="BO32:BP32"/>
    <mergeCell ref="AY31:BB31"/>
    <mergeCell ref="BC31:BF31"/>
    <mergeCell ref="BG31:BJ31"/>
    <mergeCell ref="BK31:BN31"/>
    <mergeCell ref="BO31:BP31"/>
    <mergeCell ref="A32:B32"/>
    <mergeCell ref="C32:AB32"/>
    <mergeCell ref="AC32:AD32"/>
    <mergeCell ref="AM32:AP32"/>
    <mergeCell ref="AQ32:AT32"/>
    <mergeCell ref="A31:B31"/>
    <mergeCell ref="C31:AB31"/>
    <mergeCell ref="AC31:AD31"/>
    <mergeCell ref="AM31:AP31"/>
    <mergeCell ref="AQ31:AT31"/>
    <mergeCell ref="AU31:AX31"/>
    <mergeCell ref="AE31:AH31"/>
    <mergeCell ref="AE32:AH32"/>
    <mergeCell ref="AI31:AL31"/>
    <mergeCell ref="AI32:AL32"/>
    <mergeCell ref="AU30:AX30"/>
    <mergeCell ref="AY30:BB30"/>
    <mergeCell ref="BC30:BF30"/>
    <mergeCell ref="BG30:BJ30"/>
    <mergeCell ref="BK30:BN30"/>
    <mergeCell ref="BO30:BP30"/>
    <mergeCell ref="AY29:BB29"/>
    <mergeCell ref="BC29:BF29"/>
    <mergeCell ref="BG29:BJ29"/>
    <mergeCell ref="BK29:BN29"/>
    <mergeCell ref="BO29:BP29"/>
    <mergeCell ref="A30:B30"/>
    <mergeCell ref="C30:AB30"/>
    <mergeCell ref="AC30:AD30"/>
    <mergeCell ref="AM30:AP30"/>
    <mergeCell ref="AQ30:AT30"/>
    <mergeCell ref="A29:B29"/>
    <mergeCell ref="C29:AB29"/>
    <mergeCell ref="AC29:AD29"/>
    <mergeCell ref="AM29:AP29"/>
    <mergeCell ref="AQ29:AT29"/>
    <mergeCell ref="AU29:AX29"/>
    <mergeCell ref="AE29:AH29"/>
    <mergeCell ref="AE30:AH30"/>
    <mergeCell ref="AI29:AL29"/>
    <mergeCell ref="AI30:AL30"/>
    <mergeCell ref="AU28:AX28"/>
    <mergeCell ref="AY28:BB28"/>
    <mergeCell ref="BC28:BF28"/>
    <mergeCell ref="BG28:BJ28"/>
    <mergeCell ref="BK28:BN28"/>
    <mergeCell ref="BO28:BP28"/>
    <mergeCell ref="AY27:BB27"/>
    <mergeCell ref="BC27:BF27"/>
    <mergeCell ref="BG27:BJ27"/>
    <mergeCell ref="BK27:BN27"/>
    <mergeCell ref="BO27:BP27"/>
    <mergeCell ref="A28:B28"/>
    <mergeCell ref="C28:AB28"/>
    <mergeCell ref="AC28:AD28"/>
    <mergeCell ref="AM28:AP28"/>
    <mergeCell ref="AQ28:AT28"/>
    <mergeCell ref="A27:B27"/>
    <mergeCell ref="C27:AB27"/>
    <mergeCell ref="AC27:AD27"/>
    <mergeCell ref="AM27:AP27"/>
    <mergeCell ref="AQ27:AT27"/>
    <mergeCell ref="AU27:AX27"/>
    <mergeCell ref="AE27:AH27"/>
    <mergeCell ref="AE28:AH28"/>
    <mergeCell ref="AI27:AL27"/>
    <mergeCell ref="AI28:AL28"/>
    <mergeCell ref="AU26:AX26"/>
    <mergeCell ref="AY26:BB26"/>
    <mergeCell ref="BC26:BF26"/>
    <mergeCell ref="BG26:BJ26"/>
    <mergeCell ref="BK26:BN26"/>
    <mergeCell ref="BO26:BP26"/>
    <mergeCell ref="AY25:BB25"/>
    <mergeCell ref="BC25:BF25"/>
    <mergeCell ref="BG25:BJ25"/>
    <mergeCell ref="BK25:BN25"/>
    <mergeCell ref="BO25:BP25"/>
    <mergeCell ref="A26:B26"/>
    <mergeCell ref="C26:AB26"/>
    <mergeCell ref="AC26:AD26"/>
    <mergeCell ref="AM26:AP26"/>
    <mergeCell ref="AQ26:AT26"/>
    <mergeCell ref="A25:B25"/>
    <mergeCell ref="C25:AB25"/>
    <mergeCell ref="AC25:AD25"/>
    <mergeCell ref="AM25:AP25"/>
    <mergeCell ref="AQ25:AT25"/>
    <mergeCell ref="AU25:AX25"/>
    <mergeCell ref="AE26:AH26"/>
    <mergeCell ref="AI25:AL25"/>
    <mergeCell ref="AI26:AL26"/>
    <mergeCell ref="AE25:AH25"/>
    <mergeCell ref="AU24:AX24"/>
    <mergeCell ref="AY24:BB24"/>
    <mergeCell ref="BC24:BF24"/>
    <mergeCell ref="BG24:BJ24"/>
    <mergeCell ref="BK24:BN24"/>
    <mergeCell ref="BO24:BP24"/>
    <mergeCell ref="AY23:BB23"/>
    <mergeCell ref="BC23:BF23"/>
    <mergeCell ref="BG23:BJ23"/>
    <mergeCell ref="BK23:BN23"/>
    <mergeCell ref="BO23:BP23"/>
    <mergeCell ref="A24:B24"/>
    <mergeCell ref="C24:AB24"/>
    <mergeCell ref="AC24:AD24"/>
    <mergeCell ref="AM24:AP24"/>
    <mergeCell ref="AQ24:AT24"/>
    <mergeCell ref="A23:B23"/>
    <mergeCell ref="C23:AB23"/>
    <mergeCell ref="AC23:AD23"/>
    <mergeCell ref="AM23:AP23"/>
    <mergeCell ref="AQ23:AT23"/>
    <mergeCell ref="AU23:AX23"/>
    <mergeCell ref="AI23:AL23"/>
    <mergeCell ref="AI24:AL24"/>
    <mergeCell ref="AE23:AH23"/>
    <mergeCell ref="AE24:AH24"/>
    <mergeCell ref="AU22:AX22"/>
    <mergeCell ref="AY22:BB22"/>
    <mergeCell ref="BC22:BF22"/>
    <mergeCell ref="BG22:BJ22"/>
    <mergeCell ref="BK22:BN22"/>
    <mergeCell ref="BO22:BP22"/>
    <mergeCell ref="AY21:BB21"/>
    <mergeCell ref="BC21:BF21"/>
    <mergeCell ref="BG21:BJ21"/>
    <mergeCell ref="BK21:BN21"/>
    <mergeCell ref="BO21:BP21"/>
    <mergeCell ref="A22:B22"/>
    <mergeCell ref="C22:AB22"/>
    <mergeCell ref="AC22:AD22"/>
    <mergeCell ref="AM22:AP22"/>
    <mergeCell ref="AQ22:AT22"/>
    <mergeCell ref="A21:B21"/>
    <mergeCell ref="C21:AB21"/>
    <mergeCell ref="AC21:AD21"/>
    <mergeCell ref="AM21:AP21"/>
    <mergeCell ref="AQ21:AT21"/>
    <mergeCell ref="AU21:AX21"/>
    <mergeCell ref="AI22:AL22"/>
    <mergeCell ref="AE22:AH22"/>
    <mergeCell ref="AI21:AL21"/>
    <mergeCell ref="AE21:AH21"/>
    <mergeCell ref="AU20:AX20"/>
    <mergeCell ref="AY20:BB20"/>
    <mergeCell ref="BC20:BF20"/>
    <mergeCell ref="BG20:BJ20"/>
    <mergeCell ref="BK20:BN20"/>
    <mergeCell ref="BO20:BP20"/>
    <mergeCell ref="AY19:BB19"/>
    <mergeCell ref="BC19:BF19"/>
    <mergeCell ref="BG19:BJ19"/>
    <mergeCell ref="BK19:BN19"/>
    <mergeCell ref="BO19:BP19"/>
    <mergeCell ref="A20:B20"/>
    <mergeCell ref="C20:AB20"/>
    <mergeCell ref="AC20:AD20"/>
    <mergeCell ref="AM20:AP20"/>
    <mergeCell ref="AQ20:AT20"/>
    <mergeCell ref="A19:B19"/>
    <mergeCell ref="C19:AB19"/>
    <mergeCell ref="AC19:AD19"/>
    <mergeCell ref="AM19:AP19"/>
    <mergeCell ref="AQ19:AT19"/>
    <mergeCell ref="AU19:AX19"/>
    <mergeCell ref="AI19:AL19"/>
    <mergeCell ref="AI20:AL20"/>
    <mergeCell ref="AE19:AH19"/>
    <mergeCell ref="AE20:AH20"/>
    <mergeCell ref="AU18:AX18"/>
    <mergeCell ref="AY18:BB18"/>
    <mergeCell ref="BC18:BF18"/>
    <mergeCell ref="BG18:BJ18"/>
    <mergeCell ref="BK18:BN18"/>
    <mergeCell ref="BO18:BP18"/>
    <mergeCell ref="AY17:BB17"/>
    <mergeCell ref="BC17:BF17"/>
    <mergeCell ref="BG17:BJ17"/>
    <mergeCell ref="BK17:BN17"/>
    <mergeCell ref="BO17:BP17"/>
    <mergeCell ref="A18:B18"/>
    <mergeCell ref="C18:AB18"/>
    <mergeCell ref="AC18:AD18"/>
    <mergeCell ref="AM18:AP18"/>
    <mergeCell ref="AQ18:AT18"/>
    <mergeCell ref="A17:B17"/>
    <mergeCell ref="C17:AB17"/>
    <mergeCell ref="AC17:AD17"/>
    <mergeCell ref="AM17:AP17"/>
    <mergeCell ref="AQ17:AT17"/>
    <mergeCell ref="AU17:AX17"/>
    <mergeCell ref="AI17:AL17"/>
    <mergeCell ref="AI18:AL18"/>
    <mergeCell ref="AE17:AH17"/>
    <mergeCell ref="AE18:AH18"/>
    <mergeCell ref="AU16:AX16"/>
    <mergeCell ref="AY16:BB16"/>
    <mergeCell ref="BC16:BF16"/>
    <mergeCell ref="BG16:BJ16"/>
    <mergeCell ref="BK16:BN16"/>
    <mergeCell ref="BO16:BP16"/>
    <mergeCell ref="AY15:BB15"/>
    <mergeCell ref="BC15:BF15"/>
    <mergeCell ref="BG15:BJ15"/>
    <mergeCell ref="BK15:BN15"/>
    <mergeCell ref="BO15:BP15"/>
    <mergeCell ref="A16:B16"/>
    <mergeCell ref="C16:AB16"/>
    <mergeCell ref="AC16:AD16"/>
    <mergeCell ref="AM16:AP16"/>
    <mergeCell ref="AQ16:AT16"/>
    <mergeCell ref="A15:B15"/>
    <mergeCell ref="C15:AB15"/>
    <mergeCell ref="AC15:AD15"/>
    <mergeCell ref="AM15:AP15"/>
    <mergeCell ref="AQ15:AT15"/>
    <mergeCell ref="AU15:AX15"/>
    <mergeCell ref="AI15:AL15"/>
    <mergeCell ref="AI16:AL16"/>
    <mergeCell ref="AE15:AH15"/>
    <mergeCell ref="AE16:AH16"/>
    <mergeCell ref="AU14:AX14"/>
    <mergeCell ref="AY14:BB14"/>
    <mergeCell ref="BC14:BF14"/>
    <mergeCell ref="BG14:BJ14"/>
    <mergeCell ref="BK14:BN14"/>
    <mergeCell ref="BO14:BP14"/>
    <mergeCell ref="AY13:BB13"/>
    <mergeCell ref="BC13:BF13"/>
    <mergeCell ref="BG13:BJ13"/>
    <mergeCell ref="BK13:BN13"/>
    <mergeCell ref="BO13:BP13"/>
    <mergeCell ref="A14:B14"/>
    <mergeCell ref="C14:AB14"/>
    <mergeCell ref="AC14:AD14"/>
    <mergeCell ref="AM14:AP14"/>
    <mergeCell ref="AQ14:AT14"/>
    <mergeCell ref="A13:B13"/>
    <mergeCell ref="C13:AB13"/>
    <mergeCell ref="AC13:AD13"/>
    <mergeCell ref="AM13:AP13"/>
    <mergeCell ref="AQ13:AT13"/>
    <mergeCell ref="AU13:AX13"/>
    <mergeCell ref="AI13:AL13"/>
    <mergeCell ref="AI14:AL14"/>
    <mergeCell ref="AE13:AH13"/>
    <mergeCell ref="AE14:AH14"/>
    <mergeCell ref="AU12:AX12"/>
    <mergeCell ref="AY12:BB12"/>
    <mergeCell ref="BC12:BF12"/>
    <mergeCell ref="BG12:BJ12"/>
    <mergeCell ref="BK12:BN12"/>
    <mergeCell ref="BO12:BP12"/>
    <mergeCell ref="AY11:BB11"/>
    <mergeCell ref="BC11:BF11"/>
    <mergeCell ref="BG11:BJ11"/>
    <mergeCell ref="BK11:BN11"/>
    <mergeCell ref="BO11:BP11"/>
    <mergeCell ref="A12:B12"/>
    <mergeCell ref="C12:AB12"/>
    <mergeCell ref="AC12:AD12"/>
    <mergeCell ref="AM12:AP12"/>
    <mergeCell ref="AQ12:AT12"/>
    <mergeCell ref="A11:B11"/>
    <mergeCell ref="C11:AB11"/>
    <mergeCell ref="AC11:AD11"/>
    <mergeCell ref="AM11:AP11"/>
    <mergeCell ref="AQ11:AT11"/>
    <mergeCell ref="AU11:AX11"/>
    <mergeCell ref="AI11:AL11"/>
    <mergeCell ref="AI12:AL12"/>
    <mergeCell ref="AE11:AH11"/>
    <mergeCell ref="AE12:AH12"/>
    <mergeCell ref="A10:B10"/>
    <mergeCell ref="C10:AB10"/>
    <mergeCell ref="AC10:AD10"/>
    <mergeCell ref="AM10:AP10"/>
    <mergeCell ref="AQ10:AT10"/>
    <mergeCell ref="A9:B9"/>
    <mergeCell ref="C9:AB9"/>
    <mergeCell ref="AC9:AD9"/>
    <mergeCell ref="AM9:AP9"/>
    <mergeCell ref="AQ9:AT9"/>
    <mergeCell ref="AU9:AX9"/>
    <mergeCell ref="AU8:AX8"/>
    <mergeCell ref="AY8:BB8"/>
    <mergeCell ref="BC8:BF8"/>
    <mergeCell ref="BG8:BJ8"/>
    <mergeCell ref="BK8:BN8"/>
    <mergeCell ref="BO8:BP8"/>
    <mergeCell ref="AE8:AH8"/>
    <mergeCell ref="AI9:AL9"/>
    <mergeCell ref="AI10:AL10"/>
    <mergeCell ref="AE9:AH9"/>
    <mergeCell ref="AE10:AH10"/>
    <mergeCell ref="AI7:AL7"/>
    <mergeCell ref="AI8:AL8"/>
    <mergeCell ref="AU6:AX6"/>
    <mergeCell ref="AY6:BB6"/>
    <mergeCell ref="BC6:BF6"/>
    <mergeCell ref="AU10:AX10"/>
    <mergeCell ref="AY10:BB10"/>
    <mergeCell ref="BC10:BF10"/>
    <mergeCell ref="BG10:BJ10"/>
    <mergeCell ref="BK10:BN10"/>
    <mergeCell ref="BO10:BP10"/>
    <mergeCell ref="BG6:BJ6"/>
    <mergeCell ref="AY9:BB9"/>
    <mergeCell ref="BC9:BF9"/>
    <mergeCell ref="BG9:BJ9"/>
    <mergeCell ref="BK9:BN9"/>
    <mergeCell ref="BO9:BP9"/>
    <mergeCell ref="A1:BP1"/>
    <mergeCell ref="A2:BP2"/>
    <mergeCell ref="A3:BP3"/>
    <mergeCell ref="A4:BP4"/>
    <mergeCell ref="A5:B6"/>
    <mergeCell ref="C5:AB6"/>
    <mergeCell ref="AC5:AD6"/>
    <mergeCell ref="AU5:BJ5"/>
    <mergeCell ref="BK5:BN6"/>
    <mergeCell ref="AY7:BB7"/>
    <mergeCell ref="BC7:BF7"/>
    <mergeCell ref="BG7:BJ7"/>
    <mergeCell ref="BK7:BN7"/>
    <mergeCell ref="BO7:BP7"/>
    <mergeCell ref="A8:B8"/>
    <mergeCell ref="C8:AB8"/>
    <mergeCell ref="AC8:AD8"/>
    <mergeCell ref="AM8:AP8"/>
    <mergeCell ref="AQ8:AT8"/>
    <mergeCell ref="A7:B7"/>
    <mergeCell ref="C7:AB7"/>
    <mergeCell ref="AC7:AD7"/>
    <mergeCell ref="AM7:AP7"/>
    <mergeCell ref="AQ7:AT7"/>
    <mergeCell ref="AU7:AX7"/>
    <mergeCell ref="BO5:BP6"/>
    <mergeCell ref="AM6:AP6"/>
    <mergeCell ref="AQ6:AT6"/>
    <mergeCell ref="AE5:AT5"/>
    <mergeCell ref="AI6:AL6"/>
    <mergeCell ref="AE6:AH6"/>
    <mergeCell ref="AE7:AH7"/>
    <mergeCell ref="AI43:AL43"/>
    <mergeCell ref="AI44:AL44"/>
    <mergeCell ref="AI45:AL45"/>
    <mergeCell ref="AI46:AL46"/>
    <mergeCell ref="AI47:AL47"/>
    <mergeCell ref="AI48:AL48"/>
    <mergeCell ref="AI49:AL49"/>
    <mergeCell ref="AI50:AL50"/>
    <mergeCell ref="AI51:AL51"/>
    <mergeCell ref="AI52:AL52"/>
    <mergeCell ref="AI53:AL53"/>
    <mergeCell ref="AI54:AL54"/>
    <mergeCell ref="AI55:AL55"/>
    <mergeCell ref="AI56:AL56"/>
    <mergeCell ref="AI57:AL57"/>
    <mergeCell ref="AE43:AH43"/>
    <mergeCell ref="AE44:AH44"/>
    <mergeCell ref="AE45:AH45"/>
    <mergeCell ref="AE46:AH46"/>
    <mergeCell ref="AE47:AH47"/>
    <mergeCell ref="AE48:AH48"/>
    <mergeCell ref="AE49:AH49"/>
    <mergeCell ref="AE50:AH50"/>
    <mergeCell ref="AE51:AH51"/>
    <mergeCell ref="AE52:AH52"/>
    <mergeCell ref="AE53:AH53"/>
    <mergeCell ref="AE54:AH54"/>
    <mergeCell ref="AE55:AH55"/>
    <mergeCell ref="AE56:AH56"/>
    <mergeCell ref="AE57:AH57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8" manualBreakCount="8">
    <brk id="33" max="59" man="1"/>
    <brk id="57" max="16383" man="1"/>
    <brk id="84" max="16383" man="1"/>
    <brk id="92" max="16383" man="1"/>
    <brk id="119" max="59" man="1"/>
    <brk id="146" max="59" man="1"/>
    <brk id="173" max="59" man="1"/>
    <brk id="199" max="5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212"/>
  <sheetViews>
    <sheetView view="pageBreakPreview" zoomScaleSheetLayoutView="100" workbookViewId="0">
      <pane xSplit="28" ySplit="7" topLeftCell="AC25" activePane="bottomRight" state="frozen"/>
      <selection pane="topRight" activeCell="AC1" sqref="AC1"/>
      <selection pane="bottomLeft" activeCell="A8" sqref="A8"/>
      <selection pane="bottomRight" sqref="A1:BH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76" t="s">
        <v>741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</row>
    <row r="2" spans="1:61" ht="28.5" customHeight="1">
      <c r="A2" s="212" t="s">
        <v>566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4"/>
    </row>
    <row r="3" spans="1:61" ht="15" customHeight="1">
      <c r="A3" s="77" t="s">
        <v>525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9"/>
    </row>
    <row r="4" spans="1:61" ht="15.95" customHeight="1">
      <c r="A4" s="80" t="s">
        <v>494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2"/>
    </row>
    <row r="5" spans="1:61" ht="15.95" customHeight="1">
      <c r="A5" s="84" t="s">
        <v>470</v>
      </c>
      <c r="B5" s="84"/>
      <c r="C5" s="85" t="s">
        <v>26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 t="s">
        <v>471</v>
      </c>
      <c r="AD5" s="86"/>
      <c r="AE5" s="87" t="s">
        <v>520</v>
      </c>
      <c r="AF5" s="87"/>
      <c r="AG5" s="87"/>
      <c r="AH5" s="87"/>
      <c r="AI5" s="87"/>
      <c r="AJ5" s="87"/>
      <c r="AK5" s="87"/>
      <c r="AL5" s="87"/>
      <c r="AM5" s="237" t="s">
        <v>704</v>
      </c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9"/>
      <c r="BC5" s="88" t="s">
        <v>466</v>
      </c>
      <c r="BD5" s="88"/>
      <c r="BE5" s="88"/>
      <c r="BF5" s="88"/>
      <c r="BG5" s="88" t="s">
        <v>467</v>
      </c>
      <c r="BH5" s="88"/>
      <c r="BI5" s="2"/>
    </row>
    <row r="6" spans="1:61" ht="39.75" customHeigh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6"/>
      <c r="AE6" s="82" t="s">
        <v>518</v>
      </c>
      <c r="AF6" s="83"/>
      <c r="AG6" s="83"/>
      <c r="AH6" s="83"/>
      <c r="AI6" s="82" t="s">
        <v>519</v>
      </c>
      <c r="AJ6" s="83"/>
      <c r="AK6" s="83"/>
      <c r="AL6" s="83"/>
      <c r="AM6" s="232" t="s">
        <v>521</v>
      </c>
      <c r="AN6" s="233"/>
      <c r="AO6" s="233"/>
      <c r="AP6" s="234"/>
      <c r="AQ6" s="232" t="s">
        <v>524</v>
      </c>
      <c r="AR6" s="233"/>
      <c r="AS6" s="233"/>
      <c r="AT6" s="234"/>
      <c r="AU6" s="232" t="s">
        <v>522</v>
      </c>
      <c r="AV6" s="233"/>
      <c r="AW6" s="233"/>
      <c r="AX6" s="234"/>
      <c r="AY6" s="232" t="s">
        <v>523</v>
      </c>
      <c r="AZ6" s="233"/>
      <c r="BA6" s="233"/>
      <c r="BB6" s="234"/>
      <c r="BC6" s="88"/>
      <c r="BD6" s="88"/>
      <c r="BE6" s="88"/>
      <c r="BF6" s="88"/>
      <c r="BG6" s="88"/>
      <c r="BH6" s="88"/>
    </row>
    <row r="7" spans="1:61">
      <c r="A7" s="108" t="s">
        <v>178</v>
      </c>
      <c r="B7" s="109"/>
      <c r="C7" s="101" t="s">
        <v>179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01" t="s">
        <v>180</v>
      </c>
      <c r="AD7" s="110"/>
      <c r="AE7" s="101" t="s">
        <v>177</v>
      </c>
      <c r="AF7" s="110"/>
      <c r="AG7" s="110"/>
      <c r="AH7" s="102"/>
      <c r="AI7" s="101" t="s">
        <v>468</v>
      </c>
      <c r="AJ7" s="110"/>
      <c r="AK7" s="110"/>
      <c r="AL7" s="102"/>
      <c r="AM7" s="101" t="s">
        <v>636</v>
      </c>
      <c r="AN7" s="110"/>
      <c r="AO7" s="110"/>
      <c r="AP7" s="102"/>
      <c r="AQ7" s="101" t="s">
        <v>637</v>
      </c>
      <c r="AR7" s="110"/>
      <c r="AS7" s="110"/>
      <c r="AT7" s="102"/>
      <c r="AU7" s="101" t="s">
        <v>651</v>
      </c>
      <c r="AV7" s="110"/>
      <c r="AW7" s="110"/>
      <c r="AX7" s="102"/>
      <c r="AY7" s="101" t="s">
        <v>652</v>
      </c>
      <c r="AZ7" s="110"/>
      <c r="BA7" s="110"/>
      <c r="BB7" s="102"/>
      <c r="BC7" s="101" t="s">
        <v>653</v>
      </c>
      <c r="BD7" s="110"/>
      <c r="BE7" s="110"/>
      <c r="BF7" s="102"/>
      <c r="BG7" s="101" t="s">
        <v>654</v>
      </c>
      <c r="BH7" s="102"/>
    </row>
    <row r="8" spans="1:61" ht="20.100000000000001" customHeight="1">
      <c r="A8" s="307" t="s">
        <v>0</v>
      </c>
      <c r="B8" s="448"/>
      <c r="C8" s="103" t="s">
        <v>244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5"/>
      <c r="AC8" s="96" t="s">
        <v>245</v>
      </c>
      <c r="AD8" s="449"/>
      <c r="AE8" s="442"/>
      <c r="AF8" s="443"/>
      <c r="AG8" s="443"/>
      <c r="AH8" s="444"/>
      <c r="AI8" s="442"/>
      <c r="AJ8" s="443"/>
      <c r="AK8" s="443"/>
      <c r="AL8" s="444"/>
      <c r="AM8" s="450"/>
      <c r="AN8" s="451"/>
      <c r="AO8" s="451"/>
      <c r="AP8" s="452"/>
      <c r="AQ8" s="439" t="s">
        <v>703</v>
      </c>
      <c r="AR8" s="440"/>
      <c r="AS8" s="440"/>
      <c r="AT8" s="441"/>
      <c r="AU8" s="450"/>
      <c r="AV8" s="451"/>
      <c r="AW8" s="451"/>
      <c r="AX8" s="452"/>
      <c r="AY8" s="439" t="s">
        <v>703</v>
      </c>
      <c r="AZ8" s="440"/>
      <c r="BA8" s="440"/>
      <c r="BB8" s="441"/>
      <c r="BC8" s="450"/>
      <c r="BD8" s="451"/>
      <c r="BE8" s="451"/>
      <c r="BF8" s="452"/>
      <c r="BG8" s="106" t="str">
        <f>IF(AI8&gt;0,BC8/AI8,"n.é.")</f>
        <v>n.é.</v>
      </c>
      <c r="BH8" s="107"/>
    </row>
    <row r="9" spans="1:61" ht="20.100000000000001" customHeight="1">
      <c r="A9" s="307" t="s">
        <v>1</v>
      </c>
      <c r="B9" s="448"/>
      <c r="C9" s="93" t="s">
        <v>246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5"/>
      <c r="AC9" s="96" t="s">
        <v>247</v>
      </c>
      <c r="AD9" s="449"/>
      <c r="AE9" s="442"/>
      <c r="AF9" s="443"/>
      <c r="AG9" s="443"/>
      <c r="AH9" s="444"/>
      <c r="AI9" s="442"/>
      <c r="AJ9" s="443"/>
      <c r="AK9" s="443"/>
      <c r="AL9" s="444"/>
      <c r="AM9" s="450"/>
      <c r="AN9" s="451"/>
      <c r="AO9" s="451"/>
      <c r="AP9" s="452"/>
      <c r="AQ9" s="439" t="s">
        <v>703</v>
      </c>
      <c r="AR9" s="440"/>
      <c r="AS9" s="440"/>
      <c r="AT9" s="441"/>
      <c r="AU9" s="450"/>
      <c r="AV9" s="451"/>
      <c r="AW9" s="451"/>
      <c r="AX9" s="452"/>
      <c r="AY9" s="439" t="s">
        <v>703</v>
      </c>
      <c r="AZ9" s="440"/>
      <c r="BA9" s="440"/>
      <c r="BB9" s="441"/>
      <c r="BC9" s="450"/>
      <c r="BD9" s="451"/>
      <c r="BE9" s="451"/>
      <c r="BF9" s="452"/>
      <c r="BG9" s="106" t="str">
        <f t="shared" ref="BG9:BG19" si="0">IF(AI9&gt;0,BC9/AI9,"n.é.")</f>
        <v>n.é.</v>
      </c>
      <c r="BH9" s="107"/>
    </row>
    <row r="10" spans="1:61" ht="20.100000000000001" customHeight="1">
      <c r="A10" s="307" t="s">
        <v>2</v>
      </c>
      <c r="B10" s="448"/>
      <c r="C10" s="93" t="s">
        <v>248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5"/>
      <c r="AC10" s="96" t="s">
        <v>249</v>
      </c>
      <c r="AD10" s="449"/>
      <c r="AE10" s="442"/>
      <c r="AF10" s="443"/>
      <c r="AG10" s="443"/>
      <c r="AH10" s="444"/>
      <c r="AI10" s="442"/>
      <c r="AJ10" s="443"/>
      <c r="AK10" s="443"/>
      <c r="AL10" s="444"/>
      <c r="AM10" s="450"/>
      <c r="AN10" s="451"/>
      <c r="AO10" s="451"/>
      <c r="AP10" s="452"/>
      <c r="AQ10" s="439" t="s">
        <v>703</v>
      </c>
      <c r="AR10" s="440"/>
      <c r="AS10" s="440"/>
      <c r="AT10" s="441"/>
      <c r="AU10" s="450"/>
      <c r="AV10" s="451"/>
      <c r="AW10" s="451"/>
      <c r="AX10" s="452"/>
      <c r="AY10" s="439" t="s">
        <v>703</v>
      </c>
      <c r="AZ10" s="440"/>
      <c r="BA10" s="440"/>
      <c r="BB10" s="441"/>
      <c r="BC10" s="450"/>
      <c r="BD10" s="451"/>
      <c r="BE10" s="451"/>
      <c r="BF10" s="452"/>
      <c r="BG10" s="106" t="str">
        <f t="shared" si="0"/>
        <v>n.é.</v>
      </c>
      <c r="BH10" s="107"/>
    </row>
    <row r="11" spans="1:61" ht="20.100000000000001" customHeight="1">
      <c r="A11" s="307" t="s">
        <v>3</v>
      </c>
      <c r="B11" s="448"/>
      <c r="C11" s="93" t="s">
        <v>250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AC11" s="96" t="s">
        <v>251</v>
      </c>
      <c r="AD11" s="449"/>
      <c r="AE11" s="442"/>
      <c r="AF11" s="443"/>
      <c r="AG11" s="443"/>
      <c r="AH11" s="444"/>
      <c r="AI11" s="442"/>
      <c r="AJ11" s="443"/>
      <c r="AK11" s="443"/>
      <c r="AL11" s="444"/>
      <c r="AM11" s="450"/>
      <c r="AN11" s="451"/>
      <c r="AO11" s="451"/>
      <c r="AP11" s="452"/>
      <c r="AQ11" s="439" t="s">
        <v>703</v>
      </c>
      <c r="AR11" s="440"/>
      <c r="AS11" s="440"/>
      <c r="AT11" s="441"/>
      <c r="AU11" s="450"/>
      <c r="AV11" s="451"/>
      <c r="AW11" s="451"/>
      <c r="AX11" s="452"/>
      <c r="AY11" s="439" t="s">
        <v>703</v>
      </c>
      <c r="AZ11" s="440"/>
      <c r="BA11" s="440"/>
      <c r="BB11" s="441"/>
      <c r="BC11" s="450"/>
      <c r="BD11" s="451"/>
      <c r="BE11" s="451"/>
      <c r="BF11" s="452"/>
      <c r="BG11" s="106" t="str">
        <f t="shared" si="0"/>
        <v>n.é.</v>
      </c>
      <c r="BH11" s="107"/>
    </row>
    <row r="12" spans="1:61" ht="20.100000000000001" customHeight="1">
      <c r="A12" s="307" t="s">
        <v>4</v>
      </c>
      <c r="B12" s="448"/>
      <c r="C12" s="93" t="s">
        <v>252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5"/>
      <c r="AC12" s="96" t="s">
        <v>253</v>
      </c>
      <c r="AD12" s="449"/>
      <c r="AE12" s="442"/>
      <c r="AF12" s="443"/>
      <c r="AG12" s="443"/>
      <c r="AH12" s="444"/>
      <c r="AI12" s="442"/>
      <c r="AJ12" s="443"/>
      <c r="AK12" s="443"/>
      <c r="AL12" s="444"/>
      <c r="AM12" s="450"/>
      <c r="AN12" s="451"/>
      <c r="AO12" s="451"/>
      <c r="AP12" s="452"/>
      <c r="AQ12" s="439" t="s">
        <v>703</v>
      </c>
      <c r="AR12" s="440"/>
      <c r="AS12" s="440"/>
      <c r="AT12" s="441"/>
      <c r="AU12" s="450"/>
      <c r="AV12" s="451"/>
      <c r="AW12" s="451"/>
      <c r="AX12" s="452"/>
      <c r="AY12" s="439" t="s">
        <v>703</v>
      </c>
      <c r="AZ12" s="440"/>
      <c r="BA12" s="440"/>
      <c r="BB12" s="441"/>
      <c r="BC12" s="450"/>
      <c r="BD12" s="451"/>
      <c r="BE12" s="451"/>
      <c r="BF12" s="452"/>
      <c r="BG12" s="106" t="str">
        <f t="shared" si="0"/>
        <v>n.é.</v>
      </c>
      <c r="BH12" s="107"/>
    </row>
    <row r="13" spans="1:61" ht="20.100000000000001" customHeight="1">
      <c r="A13" s="307" t="s">
        <v>5</v>
      </c>
      <c r="B13" s="448"/>
      <c r="C13" s="93" t="s">
        <v>254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96" t="s">
        <v>255</v>
      </c>
      <c r="AD13" s="449"/>
      <c r="AE13" s="442"/>
      <c r="AF13" s="443"/>
      <c r="AG13" s="443"/>
      <c r="AH13" s="444"/>
      <c r="AI13" s="442"/>
      <c r="AJ13" s="443"/>
      <c r="AK13" s="443"/>
      <c r="AL13" s="444"/>
      <c r="AM13" s="450"/>
      <c r="AN13" s="451"/>
      <c r="AO13" s="451"/>
      <c r="AP13" s="452"/>
      <c r="AQ13" s="439" t="s">
        <v>703</v>
      </c>
      <c r="AR13" s="440"/>
      <c r="AS13" s="440"/>
      <c r="AT13" s="441"/>
      <c r="AU13" s="450"/>
      <c r="AV13" s="451"/>
      <c r="AW13" s="451"/>
      <c r="AX13" s="452"/>
      <c r="AY13" s="439" t="s">
        <v>703</v>
      </c>
      <c r="AZ13" s="440"/>
      <c r="BA13" s="440"/>
      <c r="BB13" s="441"/>
      <c r="BC13" s="450"/>
      <c r="BD13" s="451"/>
      <c r="BE13" s="451"/>
      <c r="BF13" s="452"/>
      <c r="BG13" s="106" t="str">
        <f t="shared" si="0"/>
        <v>n.é.</v>
      </c>
      <c r="BH13" s="107"/>
    </row>
    <row r="14" spans="1:61" ht="20.100000000000001" customHeight="1">
      <c r="A14" s="415" t="s">
        <v>6</v>
      </c>
      <c r="B14" s="416"/>
      <c r="C14" s="113" t="s">
        <v>256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5"/>
      <c r="AC14" s="116" t="s">
        <v>257</v>
      </c>
      <c r="AD14" s="117"/>
      <c r="AE14" s="445">
        <f>SUM(AE8:AH13)</f>
        <v>0</v>
      </c>
      <c r="AF14" s="446"/>
      <c r="AG14" s="446"/>
      <c r="AH14" s="447"/>
      <c r="AI14" s="445">
        <f>SUM(AI8:AL13)</f>
        <v>0</v>
      </c>
      <c r="AJ14" s="446"/>
      <c r="AK14" s="446"/>
      <c r="AL14" s="447"/>
      <c r="AM14" s="445">
        <f>SUM(AM8:AP13)</f>
        <v>0</v>
      </c>
      <c r="AN14" s="446"/>
      <c r="AO14" s="446"/>
      <c r="AP14" s="447"/>
      <c r="AQ14" s="453" t="s">
        <v>703</v>
      </c>
      <c r="AR14" s="454"/>
      <c r="AS14" s="454"/>
      <c r="AT14" s="455"/>
      <c r="AU14" s="445">
        <f>SUM(AU8:AX13)</f>
        <v>0</v>
      </c>
      <c r="AV14" s="446"/>
      <c r="AW14" s="446"/>
      <c r="AX14" s="447"/>
      <c r="AY14" s="453" t="s">
        <v>703</v>
      </c>
      <c r="AZ14" s="454"/>
      <c r="BA14" s="454"/>
      <c r="BB14" s="455"/>
      <c r="BC14" s="445">
        <f>SUM(BC8:BF13)</f>
        <v>0</v>
      </c>
      <c r="BD14" s="446"/>
      <c r="BE14" s="446"/>
      <c r="BF14" s="447"/>
      <c r="BG14" s="413" t="str">
        <f t="shared" si="0"/>
        <v>n.é.</v>
      </c>
      <c r="BH14" s="414"/>
    </row>
    <row r="15" spans="1:61" ht="20.100000000000001" customHeight="1">
      <c r="A15" s="307" t="s">
        <v>7</v>
      </c>
      <c r="B15" s="308"/>
      <c r="C15" s="93" t="s">
        <v>258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96" t="s">
        <v>259</v>
      </c>
      <c r="AD15" s="97"/>
      <c r="AE15" s="442"/>
      <c r="AF15" s="443"/>
      <c r="AG15" s="443"/>
      <c r="AH15" s="444"/>
      <c r="AI15" s="442"/>
      <c r="AJ15" s="443"/>
      <c r="AK15" s="443"/>
      <c r="AL15" s="444"/>
      <c r="AM15" s="450"/>
      <c r="AN15" s="451"/>
      <c r="AO15" s="451"/>
      <c r="AP15" s="452"/>
      <c r="AQ15" s="439" t="s">
        <v>703</v>
      </c>
      <c r="AR15" s="440"/>
      <c r="AS15" s="440"/>
      <c r="AT15" s="441"/>
      <c r="AU15" s="450"/>
      <c r="AV15" s="451"/>
      <c r="AW15" s="451"/>
      <c r="AX15" s="452"/>
      <c r="AY15" s="439" t="s">
        <v>703</v>
      </c>
      <c r="AZ15" s="440"/>
      <c r="BA15" s="440"/>
      <c r="BB15" s="441"/>
      <c r="BC15" s="450"/>
      <c r="BD15" s="451"/>
      <c r="BE15" s="451"/>
      <c r="BF15" s="452"/>
      <c r="BG15" s="106" t="str">
        <f t="shared" si="0"/>
        <v>n.é.</v>
      </c>
      <c r="BH15" s="107"/>
    </row>
    <row r="16" spans="1:61" ht="20.100000000000001" customHeight="1">
      <c r="A16" s="307" t="s">
        <v>8</v>
      </c>
      <c r="B16" s="308"/>
      <c r="C16" s="93" t="s">
        <v>448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96" t="s">
        <v>260</v>
      </c>
      <c r="AD16" s="97"/>
      <c r="AE16" s="442"/>
      <c r="AF16" s="443"/>
      <c r="AG16" s="443"/>
      <c r="AH16" s="444"/>
      <c r="AI16" s="442"/>
      <c r="AJ16" s="443"/>
      <c r="AK16" s="443"/>
      <c r="AL16" s="444"/>
      <c r="AM16" s="450"/>
      <c r="AN16" s="451"/>
      <c r="AO16" s="451"/>
      <c r="AP16" s="452"/>
      <c r="AQ16" s="439" t="s">
        <v>703</v>
      </c>
      <c r="AR16" s="440"/>
      <c r="AS16" s="440"/>
      <c r="AT16" s="441"/>
      <c r="AU16" s="450"/>
      <c r="AV16" s="451"/>
      <c r="AW16" s="451"/>
      <c r="AX16" s="452"/>
      <c r="AY16" s="439" t="s">
        <v>703</v>
      </c>
      <c r="AZ16" s="440"/>
      <c r="BA16" s="440"/>
      <c r="BB16" s="441"/>
      <c r="BC16" s="450"/>
      <c r="BD16" s="451"/>
      <c r="BE16" s="451"/>
      <c r="BF16" s="452"/>
      <c r="BG16" s="106" t="str">
        <f t="shared" si="0"/>
        <v>n.é.</v>
      </c>
      <c r="BH16" s="107"/>
    </row>
    <row r="17" spans="1:60" ht="20.100000000000001" customHeight="1">
      <c r="A17" s="307" t="s">
        <v>9</v>
      </c>
      <c r="B17" s="308"/>
      <c r="C17" s="93" t="s">
        <v>449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96" t="s">
        <v>261</v>
      </c>
      <c r="AD17" s="97"/>
      <c r="AE17" s="442"/>
      <c r="AF17" s="443"/>
      <c r="AG17" s="443"/>
      <c r="AH17" s="444"/>
      <c r="AI17" s="442"/>
      <c r="AJ17" s="443"/>
      <c r="AK17" s="443"/>
      <c r="AL17" s="444"/>
      <c r="AM17" s="450"/>
      <c r="AN17" s="451"/>
      <c r="AO17" s="451"/>
      <c r="AP17" s="452"/>
      <c r="AQ17" s="439" t="s">
        <v>703</v>
      </c>
      <c r="AR17" s="440"/>
      <c r="AS17" s="440"/>
      <c r="AT17" s="441"/>
      <c r="AU17" s="450"/>
      <c r="AV17" s="451"/>
      <c r="AW17" s="451"/>
      <c r="AX17" s="452"/>
      <c r="AY17" s="439" t="s">
        <v>703</v>
      </c>
      <c r="AZ17" s="440"/>
      <c r="BA17" s="440"/>
      <c r="BB17" s="441"/>
      <c r="BC17" s="450"/>
      <c r="BD17" s="451"/>
      <c r="BE17" s="451"/>
      <c r="BF17" s="452"/>
      <c r="BG17" s="106" t="str">
        <f t="shared" si="0"/>
        <v>n.é.</v>
      </c>
      <c r="BH17" s="107"/>
    </row>
    <row r="18" spans="1:60" ht="20.100000000000001" customHeight="1">
      <c r="A18" s="307" t="s">
        <v>10</v>
      </c>
      <c r="B18" s="308"/>
      <c r="C18" s="93" t="s">
        <v>450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96" t="s">
        <v>262</v>
      </c>
      <c r="AD18" s="97"/>
      <c r="AE18" s="442"/>
      <c r="AF18" s="443"/>
      <c r="AG18" s="443"/>
      <c r="AH18" s="444"/>
      <c r="AI18" s="442"/>
      <c r="AJ18" s="443"/>
      <c r="AK18" s="443"/>
      <c r="AL18" s="444"/>
      <c r="AM18" s="450"/>
      <c r="AN18" s="451"/>
      <c r="AO18" s="451"/>
      <c r="AP18" s="452"/>
      <c r="AQ18" s="439" t="s">
        <v>703</v>
      </c>
      <c r="AR18" s="440"/>
      <c r="AS18" s="440"/>
      <c r="AT18" s="441"/>
      <c r="AU18" s="450"/>
      <c r="AV18" s="451"/>
      <c r="AW18" s="451"/>
      <c r="AX18" s="452"/>
      <c r="AY18" s="439" t="s">
        <v>703</v>
      </c>
      <c r="AZ18" s="440"/>
      <c r="BA18" s="440"/>
      <c r="BB18" s="441"/>
      <c r="BC18" s="450"/>
      <c r="BD18" s="451"/>
      <c r="BE18" s="451"/>
      <c r="BF18" s="452"/>
      <c r="BG18" s="106" t="str">
        <f t="shared" si="0"/>
        <v>n.é.</v>
      </c>
      <c r="BH18" s="107"/>
    </row>
    <row r="19" spans="1:60" ht="20.100000000000001" customHeight="1">
      <c r="A19" s="307" t="s">
        <v>11</v>
      </c>
      <c r="B19" s="308"/>
      <c r="C19" s="93" t="s">
        <v>263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96" t="s">
        <v>264</v>
      </c>
      <c r="AD19" s="97"/>
      <c r="AE19" s="442"/>
      <c r="AF19" s="443"/>
      <c r="AG19" s="443"/>
      <c r="AH19" s="444"/>
      <c r="AI19" s="442"/>
      <c r="AJ19" s="443"/>
      <c r="AK19" s="443"/>
      <c r="AL19" s="444"/>
      <c r="AM19" s="450"/>
      <c r="AN19" s="451"/>
      <c r="AO19" s="451"/>
      <c r="AP19" s="452"/>
      <c r="AQ19" s="439" t="s">
        <v>703</v>
      </c>
      <c r="AR19" s="440"/>
      <c r="AS19" s="440"/>
      <c r="AT19" s="441"/>
      <c r="AU19" s="450"/>
      <c r="AV19" s="451"/>
      <c r="AW19" s="451"/>
      <c r="AX19" s="452"/>
      <c r="AY19" s="439" t="s">
        <v>703</v>
      </c>
      <c r="AZ19" s="440"/>
      <c r="BA19" s="440"/>
      <c r="BB19" s="441"/>
      <c r="BC19" s="450"/>
      <c r="BD19" s="451"/>
      <c r="BE19" s="451"/>
      <c r="BF19" s="452"/>
      <c r="BG19" s="106" t="str">
        <f t="shared" si="0"/>
        <v>n.é.</v>
      </c>
      <c r="BH19" s="107"/>
    </row>
    <row r="20" spans="1:60" s="3" customFormat="1" ht="20.100000000000001" customHeight="1">
      <c r="A20" s="415" t="s">
        <v>12</v>
      </c>
      <c r="B20" s="416"/>
      <c r="C20" s="113" t="s">
        <v>265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5"/>
      <c r="AC20" s="116" t="s">
        <v>266</v>
      </c>
      <c r="AD20" s="117"/>
      <c r="AE20" s="445">
        <f>SUM(AE14:AH19)</f>
        <v>0</v>
      </c>
      <c r="AF20" s="446"/>
      <c r="AG20" s="446"/>
      <c r="AH20" s="447"/>
      <c r="AI20" s="445">
        <f t="shared" ref="AI20" si="1">SUM(AI14:AL19)</f>
        <v>0</v>
      </c>
      <c r="AJ20" s="446"/>
      <c r="AK20" s="446"/>
      <c r="AL20" s="447"/>
      <c r="AM20" s="445">
        <f t="shared" ref="AM20" si="2">SUM(AM14:AP19)</f>
        <v>0</v>
      </c>
      <c r="AN20" s="446"/>
      <c r="AO20" s="446"/>
      <c r="AP20" s="447"/>
      <c r="AQ20" s="456" t="s">
        <v>703</v>
      </c>
      <c r="AR20" s="457"/>
      <c r="AS20" s="457"/>
      <c r="AT20" s="458"/>
      <c r="AU20" s="445">
        <f t="shared" ref="AU20" si="3">SUM(AU14:AX19)</f>
        <v>0</v>
      </c>
      <c r="AV20" s="446"/>
      <c r="AW20" s="446"/>
      <c r="AX20" s="447"/>
      <c r="AY20" s="456" t="s">
        <v>703</v>
      </c>
      <c r="AZ20" s="457"/>
      <c r="BA20" s="457"/>
      <c r="BB20" s="458"/>
      <c r="BC20" s="445">
        <f t="shared" ref="BC20" si="4">SUM(BC14:BF19)</f>
        <v>0</v>
      </c>
      <c r="BD20" s="446"/>
      <c r="BE20" s="446"/>
      <c r="BF20" s="447"/>
      <c r="BG20" s="413" t="str">
        <f t="shared" ref="BG20:BG83" si="5">IF(AI20&gt;0,BC20/AI20,"n.é.")</f>
        <v>n.é.</v>
      </c>
      <c r="BH20" s="414"/>
    </row>
    <row r="21" spans="1:60" ht="20.100000000000001" customHeight="1">
      <c r="A21" s="307" t="s">
        <v>13</v>
      </c>
      <c r="B21" s="308"/>
      <c r="C21" s="93" t="s">
        <v>267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96" t="s">
        <v>268</v>
      </c>
      <c r="AD21" s="97"/>
      <c r="AE21" s="442"/>
      <c r="AF21" s="443"/>
      <c r="AG21" s="443"/>
      <c r="AH21" s="444"/>
      <c r="AI21" s="442"/>
      <c r="AJ21" s="443"/>
      <c r="AK21" s="443"/>
      <c r="AL21" s="444"/>
      <c r="AM21" s="450"/>
      <c r="AN21" s="451"/>
      <c r="AO21" s="451"/>
      <c r="AP21" s="452"/>
      <c r="AQ21" s="439" t="s">
        <v>703</v>
      </c>
      <c r="AR21" s="440"/>
      <c r="AS21" s="440"/>
      <c r="AT21" s="441"/>
      <c r="AU21" s="450"/>
      <c r="AV21" s="451"/>
      <c r="AW21" s="451"/>
      <c r="AX21" s="452"/>
      <c r="AY21" s="439" t="s">
        <v>703</v>
      </c>
      <c r="AZ21" s="440"/>
      <c r="BA21" s="440"/>
      <c r="BB21" s="441"/>
      <c r="BC21" s="450"/>
      <c r="BD21" s="451"/>
      <c r="BE21" s="451"/>
      <c r="BF21" s="452"/>
      <c r="BG21" s="106" t="str">
        <f t="shared" si="5"/>
        <v>n.é.</v>
      </c>
      <c r="BH21" s="107"/>
    </row>
    <row r="22" spans="1:60" ht="20.100000000000001" customHeight="1">
      <c r="A22" s="307" t="s">
        <v>14</v>
      </c>
      <c r="B22" s="308"/>
      <c r="C22" s="93" t="s">
        <v>451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6" t="s">
        <v>269</v>
      </c>
      <c r="AD22" s="97"/>
      <c r="AE22" s="442"/>
      <c r="AF22" s="443"/>
      <c r="AG22" s="443"/>
      <c r="AH22" s="444"/>
      <c r="AI22" s="442"/>
      <c r="AJ22" s="443"/>
      <c r="AK22" s="443"/>
      <c r="AL22" s="444"/>
      <c r="AM22" s="450"/>
      <c r="AN22" s="451"/>
      <c r="AO22" s="451"/>
      <c r="AP22" s="452"/>
      <c r="AQ22" s="439" t="s">
        <v>703</v>
      </c>
      <c r="AR22" s="440"/>
      <c r="AS22" s="440"/>
      <c r="AT22" s="441"/>
      <c r="AU22" s="450"/>
      <c r="AV22" s="451"/>
      <c r="AW22" s="451"/>
      <c r="AX22" s="452"/>
      <c r="AY22" s="439" t="s">
        <v>703</v>
      </c>
      <c r="AZ22" s="440"/>
      <c r="BA22" s="440"/>
      <c r="BB22" s="441"/>
      <c r="BC22" s="450"/>
      <c r="BD22" s="451"/>
      <c r="BE22" s="451"/>
      <c r="BF22" s="452"/>
      <c r="BG22" s="106" t="str">
        <f t="shared" si="5"/>
        <v>n.é.</v>
      </c>
      <c r="BH22" s="107"/>
    </row>
    <row r="23" spans="1:60" ht="20.100000000000001" customHeight="1">
      <c r="A23" s="307" t="s">
        <v>15</v>
      </c>
      <c r="B23" s="308"/>
      <c r="C23" s="93" t="s">
        <v>452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  <c r="AC23" s="96" t="s">
        <v>270</v>
      </c>
      <c r="AD23" s="97"/>
      <c r="AE23" s="442"/>
      <c r="AF23" s="443"/>
      <c r="AG23" s="443"/>
      <c r="AH23" s="444"/>
      <c r="AI23" s="442"/>
      <c r="AJ23" s="443"/>
      <c r="AK23" s="443"/>
      <c r="AL23" s="444"/>
      <c r="AM23" s="450"/>
      <c r="AN23" s="451"/>
      <c r="AO23" s="451"/>
      <c r="AP23" s="452"/>
      <c r="AQ23" s="439" t="s">
        <v>703</v>
      </c>
      <c r="AR23" s="440"/>
      <c r="AS23" s="440"/>
      <c r="AT23" s="441"/>
      <c r="AU23" s="450"/>
      <c r="AV23" s="451"/>
      <c r="AW23" s="451"/>
      <c r="AX23" s="452"/>
      <c r="AY23" s="439" t="s">
        <v>703</v>
      </c>
      <c r="AZ23" s="440"/>
      <c r="BA23" s="440"/>
      <c r="BB23" s="441"/>
      <c r="BC23" s="450"/>
      <c r="BD23" s="451"/>
      <c r="BE23" s="451"/>
      <c r="BF23" s="452"/>
      <c r="BG23" s="106" t="str">
        <f t="shared" si="5"/>
        <v>n.é.</v>
      </c>
      <c r="BH23" s="107"/>
    </row>
    <row r="24" spans="1:60" ht="20.100000000000001" customHeight="1">
      <c r="A24" s="307" t="s">
        <v>53</v>
      </c>
      <c r="B24" s="308"/>
      <c r="C24" s="93" t="s">
        <v>453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96" t="s">
        <v>271</v>
      </c>
      <c r="AD24" s="97"/>
      <c r="AE24" s="442"/>
      <c r="AF24" s="443"/>
      <c r="AG24" s="443"/>
      <c r="AH24" s="444"/>
      <c r="AI24" s="442"/>
      <c r="AJ24" s="443"/>
      <c r="AK24" s="443"/>
      <c r="AL24" s="444"/>
      <c r="AM24" s="450"/>
      <c r="AN24" s="451"/>
      <c r="AO24" s="451"/>
      <c r="AP24" s="452"/>
      <c r="AQ24" s="439" t="s">
        <v>703</v>
      </c>
      <c r="AR24" s="440"/>
      <c r="AS24" s="440"/>
      <c r="AT24" s="441"/>
      <c r="AU24" s="450"/>
      <c r="AV24" s="451"/>
      <c r="AW24" s="451"/>
      <c r="AX24" s="452"/>
      <c r="AY24" s="439" t="s">
        <v>703</v>
      </c>
      <c r="AZ24" s="440"/>
      <c r="BA24" s="440"/>
      <c r="BB24" s="441"/>
      <c r="BC24" s="450"/>
      <c r="BD24" s="451"/>
      <c r="BE24" s="451"/>
      <c r="BF24" s="452"/>
      <c r="BG24" s="106" t="str">
        <f t="shared" si="5"/>
        <v>n.é.</v>
      </c>
      <c r="BH24" s="107"/>
    </row>
    <row r="25" spans="1:60" ht="20.100000000000001" customHeight="1">
      <c r="A25" s="307" t="s">
        <v>54</v>
      </c>
      <c r="B25" s="308"/>
      <c r="C25" s="93" t="s">
        <v>272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  <c r="AC25" s="96" t="s">
        <v>273</v>
      </c>
      <c r="AD25" s="97"/>
      <c r="AE25" s="442"/>
      <c r="AF25" s="443"/>
      <c r="AG25" s="443"/>
      <c r="AH25" s="444"/>
      <c r="AI25" s="442"/>
      <c r="AJ25" s="443"/>
      <c r="AK25" s="443"/>
      <c r="AL25" s="444"/>
      <c r="AM25" s="450"/>
      <c r="AN25" s="451"/>
      <c r="AO25" s="451"/>
      <c r="AP25" s="452"/>
      <c r="AQ25" s="439" t="s">
        <v>703</v>
      </c>
      <c r="AR25" s="440"/>
      <c r="AS25" s="440"/>
      <c r="AT25" s="441"/>
      <c r="AU25" s="450"/>
      <c r="AV25" s="451"/>
      <c r="AW25" s="451"/>
      <c r="AX25" s="452"/>
      <c r="AY25" s="439" t="s">
        <v>703</v>
      </c>
      <c r="AZ25" s="440"/>
      <c r="BA25" s="440"/>
      <c r="BB25" s="441"/>
      <c r="BC25" s="450"/>
      <c r="BD25" s="451"/>
      <c r="BE25" s="451"/>
      <c r="BF25" s="452"/>
      <c r="BG25" s="106" t="str">
        <f t="shared" si="5"/>
        <v>n.é.</v>
      </c>
      <c r="BH25" s="107"/>
    </row>
    <row r="26" spans="1:60" s="3" customFormat="1" ht="20.100000000000001" customHeight="1">
      <c r="A26" s="111">
        <v>19</v>
      </c>
      <c r="B26" s="112"/>
      <c r="C26" s="113" t="s">
        <v>274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  <c r="AC26" s="116" t="s">
        <v>275</v>
      </c>
      <c r="AD26" s="117"/>
      <c r="AE26" s="445">
        <f>SUM(AE21:AH25)</f>
        <v>0</v>
      </c>
      <c r="AF26" s="446"/>
      <c r="AG26" s="446"/>
      <c r="AH26" s="447"/>
      <c r="AI26" s="445">
        <f t="shared" ref="AI26" si="6">SUM(AI21:AL25)</f>
        <v>0</v>
      </c>
      <c r="AJ26" s="446"/>
      <c r="AK26" s="446"/>
      <c r="AL26" s="447"/>
      <c r="AM26" s="445">
        <f t="shared" ref="AM26" si="7">SUM(AM21:AP25)</f>
        <v>0</v>
      </c>
      <c r="AN26" s="446"/>
      <c r="AO26" s="446"/>
      <c r="AP26" s="447"/>
      <c r="AQ26" s="456" t="s">
        <v>703</v>
      </c>
      <c r="AR26" s="457"/>
      <c r="AS26" s="457"/>
      <c r="AT26" s="458"/>
      <c r="AU26" s="445">
        <f t="shared" ref="AU26" si="8">SUM(AU21:AX25)</f>
        <v>0</v>
      </c>
      <c r="AV26" s="446"/>
      <c r="AW26" s="446"/>
      <c r="AX26" s="447"/>
      <c r="AY26" s="456" t="s">
        <v>703</v>
      </c>
      <c r="AZ26" s="457"/>
      <c r="BA26" s="457"/>
      <c r="BB26" s="458"/>
      <c r="BC26" s="445">
        <f t="shared" ref="BC26" si="9">SUM(BC21:BF25)</f>
        <v>0</v>
      </c>
      <c r="BD26" s="446"/>
      <c r="BE26" s="446"/>
      <c r="BF26" s="447"/>
      <c r="BG26" s="413" t="str">
        <f t="shared" si="5"/>
        <v>n.é.</v>
      </c>
      <c r="BH26" s="414"/>
    </row>
    <row r="27" spans="1:60" ht="20.100000000000001" customHeight="1">
      <c r="A27" s="91">
        <v>20</v>
      </c>
      <c r="B27" s="92"/>
      <c r="C27" s="93" t="s">
        <v>276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96" t="s">
        <v>277</v>
      </c>
      <c r="AD27" s="97"/>
      <c r="AE27" s="442"/>
      <c r="AF27" s="443"/>
      <c r="AG27" s="443"/>
      <c r="AH27" s="444"/>
      <c r="AI27" s="442"/>
      <c r="AJ27" s="443"/>
      <c r="AK27" s="443"/>
      <c r="AL27" s="444"/>
      <c r="AM27" s="450"/>
      <c r="AN27" s="451"/>
      <c r="AO27" s="451"/>
      <c r="AP27" s="452"/>
      <c r="AQ27" s="439" t="s">
        <v>703</v>
      </c>
      <c r="AR27" s="440"/>
      <c r="AS27" s="440"/>
      <c r="AT27" s="441"/>
      <c r="AU27" s="450"/>
      <c r="AV27" s="451"/>
      <c r="AW27" s="451"/>
      <c r="AX27" s="452"/>
      <c r="AY27" s="439" t="s">
        <v>703</v>
      </c>
      <c r="AZ27" s="440"/>
      <c r="BA27" s="440"/>
      <c r="BB27" s="441"/>
      <c r="BC27" s="450"/>
      <c r="BD27" s="451"/>
      <c r="BE27" s="451"/>
      <c r="BF27" s="452"/>
      <c r="BG27" s="106" t="str">
        <f t="shared" si="5"/>
        <v>n.é.</v>
      </c>
      <c r="BH27" s="107"/>
    </row>
    <row r="28" spans="1:60" ht="20.100000000000001" customHeight="1">
      <c r="A28" s="91">
        <v>21</v>
      </c>
      <c r="B28" s="92"/>
      <c r="C28" s="93" t="s">
        <v>278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/>
      <c r="AC28" s="96" t="s">
        <v>279</v>
      </c>
      <c r="AD28" s="97"/>
      <c r="AE28" s="442"/>
      <c r="AF28" s="443"/>
      <c r="AG28" s="443"/>
      <c r="AH28" s="444"/>
      <c r="AI28" s="442"/>
      <c r="AJ28" s="443"/>
      <c r="AK28" s="443"/>
      <c r="AL28" s="444"/>
      <c r="AM28" s="450"/>
      <c r="AN28" s="451"/>
      <c r="AO28" s="451"/>
      <c r="AP28" s="452"/>
      <c r="AQ28" s="439" t="s">
        <v>703</v>
      </c>
      <c r="AR28" s="440"/>
      <c r="AS28" s="440"/>
      <c r="AT28" s="441"/>
      <c r="AU28" s="450"/>
      <c r="AV28" s="451"/>
      <c r="AW28" s="451"/>
      <c r="AX28" s="452"/>
      <c r="AY28" s="439" t="s">
        <v>703</v>
      </c>
      <c r="AZ28" s="440"/>
      <c r="BA28" s="440"/>
      <c r="BB28" s="441"/>
      <c r="BC28" s="450"/>
      <c r="BD28" s="451"/>
      <c r="BE28" s="451"/>
      <c r="BF28" s="452"/>
      <c r="BG28" s="106" t="str">
        <f t="shared" si="5"/>
        <v>n.é.</v>
      </c>
      <c r="BH28" s="107"/>
    </row>
    <row r="29" spans="1:60" s="3" customFormat="1" ht="20.100000000000001" customHeight="1">
      <c r="A29" s="111">
        <v>22</v>
      </c>
      <c r="B29" s="112"/>
      <c r="C29" s="113" t="s">
        <v>280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5"/>
      <c r="AC29" s="116" t="s">
        <v>281</v>
      </c>
      <c r="AD29" s="117"/>
      <c r="AE29" s="445">
        <f>SUM(AE27:AH28)</f>
        <v>0</v>
      </c>
      <c r="AF29" s="446"/>
      <c r="AG29" s="446"/>
      <c r="AH29" s="447"/>
      <c r="AI29" s="445">
        <f t="shared" ref="AI29" si="10">SUM(AI27:AL28)</f>
        <v>0</v>
      </c>
      <c r="AJ29" s="446"/>
      <c r="AK29" s="446"/>
      <c r="AL29" s="447"/>
      <c r="AM29" s="445">
        <f t="shared" ref="AM29" si="11">SUM(AM27:AP28)</f>
        <v>0</v>
      </c>
      <c r="AN29" s="446"/>
      <c r="AO29" s="446"/>
      <c r="AP29" s="447"/>
      <c r="AQ29" s="456" t="s">
        <v>703</v>
      </c>
      <c r="AR29" s="457"/>
      <c r="AS29" s="457"/>
      <c r="AT29" s="458"/>
      <c r="AU29" s="445">
        <f t="shared" ref="AU29" si="12">SUM(AU27:AX28)</f>
        <v>0</v>
      </c>
      <c r="AV29" s="446"/>
      <c r="AW29" s="446"/>
      <c r="AX29" s="447"/>
      <c r="AY29" s="456" t="s">
        <v>703</v>
      </c>
      <c r="AZ29" s="457"/>
      <c r="BA29" s="457"/>
      <c r="BB29" s="458"/>
      <c r="BC29" s="445">
        <f t="shared" ref="BC29" si="13">SUM(BC27:BF28)</f>
        <v>0</v>
      </c>
      <c r="BD29" s="446"/>
      <c r="BE29" s="446"/>
      <c r="BF29" s="447"/>
      <c r="BG29" s="413" t="str">
        <f t="shared" si="5"/>
        <v>n.é.</v>
      </c>
      <c r="BH29" s="414"/>
    </row>
    <row r="30" spans="1:60" ht="20.100000000000001" customHeight="1">
      <c r="A30" s="91">
        <v>23</v>
      </c>
      <c r="B30" s="92"/>
      <c r="C30" s="93" t="s">
        <v>282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/>
      <c r="AC30" s="96" t="s">
        <v>283</v>
      </c>
      <c r="AD30" s="97"/>
      <c r="AE30" s="442"/>
      <c r="AF30" s="443"/>
      <c r="AG30" s="443"/>
      <c r="AH30" s="444"/>
      <c r="AI30" s="442"/>
      <c r="AJ30" s="443"/>
      <c r="AK30" s="443"/>
      <c r="AL30" s="444"/>
      <c r="AM30" s="450"/>
      <c r="AN30" s="451"/>
      <c r="AO30" s="451"/>
      <c r="AP30" s="452"/>
      <c r="AQ30" s="439" t="s">
        <v>703</v>
      </c>
      <c r="AR30" s="440"/>
      <c r="AS30" s="440"/>
      <c r="AT30" s="441"/>
      <c r="AU30" s="450"/>
      <c r="AV30" s="451"/>
      <c r="AW30" s="451"/>
      <c r="AX30" s="452"/>
      <c r="AY30" s="439" t="s">
        <v>703</v>
      </c>
      <c r="AZ30" s="440"/>
      <c r="BA30" s="440"/>
      <c r="BB30" s="441"/>
      <c r="BC30" s="450"/>
      <c r="BD30" s="451"/>
      <c r="BE30" s="451"/>
      <c r="BF30" s="452"/>
      <c r="BG30" s="106" t="str">
        <f t="shared" si="5"/>
        <v>n.é.</v>
      </c>
      <c r="BH30" s="107"/>
    </row>
    <row r="31" spans="1:60" ht="20.100000000000001" customHeight="1">
      <c r="A31" s="91">
        <v>24</v>
      </c>
      <c r="B31" s="92"/>
      <c r="C31" s="93" t="s">
        <v>284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/>
      <c r="AC31" s="96" t="s">
        <v>285</v>
      </c>
      <c r="AD31" s="97"/>
      <c r="AE31" s="442"/>
      <c r="AF31" s="443"/>
      <c r="AG31" s="443"/>
      <c r="AH31" s="444"/>
      <c r="AI31" s="442"/>
      <c r="AJ31" s="443"/>
      <c r="AK31" s="443"/>
      <c r="AL31" s="444"/>
      <c r="AM31" s="450"/>
      <c r="AN31" s="451"/>
      <c r="AO31" s="451"/>
      <c r="AP31" s="452"/>
      <c r="AQ31" s="439" t="s">
        <v>703</v>
      </c>
      <c r="AR31" s="440"/>
      <c r="AS31" s="440"/>
      <c r="AT31" s="441"/>
      <c r="AU31" s="450"/>
      <c r="AV31" s="451"/>
      <c r="AW31" s="451"/>
      <c r="AX31" s="452"/>
      <c r="AY31" s="439" t="s">
        <v>703</v>
      </c>
      <c r="AZ31" s="440"/>
      <c r="BA31" s="440"/>
      <c r="BB31" s="441"/>
      <c r="BC31" s="450"/>
      <c r="BD31" s="451"/>
      <c r="BE31" s="451"/>
      <c r="BF31" s="452"/>
      <c r="BG31" s="106" t="str">
        <f t="shared" si="5"/>
        <v>n.é.</v>
      </c>
      <c r="BH31" s="107"/>
    </row>
    <row r="32" spans="1:60" ht="20.100000000000001" customHeight="1">
      <c r="A32" s="91">
        <v>25</v>
      </c>
      <c r="B32" s="92"/>
      <c r="C32" s="93" t="s">
        <v>286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/>
      <c r="AC32" s="96" t="s">
        <v>287</v>
      </c>
      <c r="AD32" s="97"/>
      <c r="AE32" s="442"/>
      <c r="AF32" s="443"/>
      <c r="AG32" s="443"/>
      <c r="AH32" s="444"/>
      <c r="AI32" s="442"/>
      <c r="AJ32" s="443"/>
      <c r="AK32" s="443"/>
      <c r="AL32" s="444"/>
      <c r="AM32" s="450"/>
      <c r="AN32" s="451"/>
      <c r="AO32" s="451"/>
      <c r="AP32" s="452"/>
      <c r="AQ32" s="439" t="s">
        <v>703</v>
      </c>
      <c r="AR32" s="440"/>
      <c r="AS32" s="440"/>
      <c r="AT32" s="441"/>
      <c r="AU32" s="450"/>
      <c r="AV32" s="451"/>
      <c r="AW32" s="451"/>
      <c r="AX32" s="452"/>
      <c r="AY32" s="439" t="s">
        <v>703</v>
      </c>
      <c r="AZ32" s="440"/>
      <c r="BA32" s="440"/>
      <c r="BB32" s="441"/>
      <c r="BC32" s="450"/>
      <c r="BD32" s="451"/>
      <c r="BE32" s="451"/>
      <c r="BF32" s="452"/>
      <c r="BG32" s="106" t="str">
        <f t="shared" si="5"/>
        <v>n.é.</v>
      </c>
      <c r="BH32" s="107"/>
    </row>
    <row r="33" spans="1:60" ht="20.100000000000001" customHeight="1">
      <c r="A33" s="91">
        <v>26</v>
      </c>
      <c r="B33" s="92"/>
      <c r="C33" s="93" t="s">
        <v>288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5"/>
      <c r="AC33" s="96" t="s">
        <v>289</v>
      </c>
      <c r="AD33" s="97"/>
      <c r="AE33" s="442"/>
      <c r="AF33" s="443"/>
      <c r="AG33" s="443"/>
      <c r="AH33" s="444"/>
      <c r="AI33" s="442"/>
      <c r="AJ33" s="443"/>
      <c r="AK33" s="443"/>
      <c r="AL33" s="444"/>
      <c r="AM33" s="450"/>
      <c r="AN33" s="451"/>
      <c r="AO33" s="451"/>
      <c r="AP33" s="452"/>
      <c r="AQ33" s="439" t="s">
        <v>703</v>
      </c>
      <c r="AR33" s="440"/>
      <c r="AS33" s="440"/>
      <c r="AT33" s="441"/>
      <c r="AU33" s="450"/>
      <c r="AV33" s="451"/>
      <c r="AW33" s="451"/>
      <c r="AX33" s="452"/>
      <c r="AY33" s="439" t="s">
        <v>703</v>
      </c>
      <c r="AZ33" s="440"/>
      <c r="BA33" s="440"/>
      <c r="BB33" s="441"/>
      <c r="BC33" s="450"/>
      <c r="BD33" s="451"/>
      <c r="BE33" s="451"/>
      <c r="BF33" s="452"/>
      <c r="BG33" s="106" t="str">
        <f t="shared" si="5"/>
        <v>n.é.</v>
      </c>
      <c r="BH33" s="107"/>
    </row>
    <row r="34" spans="1:60" ht="20.100000000000001" customHeight="1">
      <c r="A34" s="91">
        <v>27</v>
      </c>
      <c r="B34" s="92"/>
      <c r="C34" s="93" t="s">
        <v>290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/>
      <c r="AC34" s="96" t="s">
        <v>291</v>
      </c>
      <c r="AD34" s="97"/>
      <c r="AE34" s="442"/>
      <c r="AF34" s="443"/>
      <c r="AG34" s="443"/>
      <c r="AH34" s="444"/>
      <c r="AI34" s="442"/>
      <c r="AJ34" s="443"/>
      <c r="AK34" s="443"/>
      <c r="AL34" s="444"/>
      <c r="AM34" s="450"/>
      <c r="AN34" s="451"/>
      <c r="AO34" s="451"/>
      <c r="AP34" s="452"/>
      <c r="AQ34" s="439" t="s">
        <v>703</v>
      </c>
      <c r="AR34" s="440"/>
      <c r="AS34" s="440"/>
      <c r="AT34" s="441"/>
      <c r="AU34" s="450"/>
      <c r="AV34" s="451"/>
      <c r="AW34" s="451"/>
      <c r="AX34" s="452"/>
      <c r="AY34" s="439" t="s">
        <v>703</v>
      </c>
      <c r="AZ34" s="440"/>
      <c r="BA34" s="440"/>
      <c r="BB34" s="441"/>
      <c r="BC34" s="450"/>
      <c r="BD34" s="451"/>
      <c r="BE34" s="451"/>
      <c r="BF34" s="452"/>
      <c r="BG34" s="106" t="str">
        <f t="shared" si="5"/>
        <v>n.é.</v>
      </c>
      <c r="BH34" s="107"/>
    </row>
    <row r="35" spans="1:60" ht="20.100000000000001" customHeight="1">
      <c r="A35" s="91">
        <v>28</v>
      </c>
      <c r="B35" s="92"/>
      <c r="C35" s="93" t="s">
        <v>292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96" t="s">
        <v>293</v>
      </c>
      <c r="AD35" s="97"/>
      <c r="AE35" s="442"/>
      <c r="AF35" s="443"/>
      <c r="AG35" s="443"/>
      <c r="AH35" s="444"/>
      <c r="AI35" s="442"/>
      <c r="AJ35" s="443"/>
      <c r="AK35" s="443"/>
      <c r="AL35" s="444"/>
      <c r="AM35" s="450"/>
      <c r="AN35" s="451"/>
      <c r="AO35" s="451"/>
      <c r="AP35" s="452"/>
      <c r="AQ35" s="439" t="s">
        <v>703</v>
      </c>
      <c r="AR35" s="440"/>
      <c r="AS35" s="440"/>
      <c r="AT35" s="441"/>
      <c r="AU35" s="450"/>
      <c r="AV35" s="451"/>
      <c r="AW35" s="451"/>
      <c r="AX35" s="452"/>
      <c r="AY35" s="439" t="s">
        <v>703</v>
      </c>
      <c r="AZ35" s="440"/>
      <c r="BA35" s="440"/>
      <c r="BB35" s="441"/>
      <c r="BC35" s="450"/>
      <c r="BD35" s="451"/>
      <c r="BE35" s="451"/>
      <c r="BF35" s="452"/>
      <c r="BG35" s="106" t="str">
        <f t="shared" si="5"/>
        <v>n.é.</v>
      </c>
      <c r="BH35" s="107"/>
    </row>
    <row r="36" spans="1:60" ht="20.100000000000001" customHeight="1">
      <c r="A36" s="91">
        <v>29</v>
      </c>
      <c r="B36" s="92"/>
      <c r="C36" s="93" t="s">
        <v>294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  <c r="AC36" s="96" t="s">
        <v>295</v>
      </c>
      <c r="AD36" s="97"/>
      <c r="AE36" s="442"/>
      <c r="AF36" s="443"/>
      <c r="AG36" s="443"/>
      <c r="AH36" s="444"/>
      <c r="AI36" s="442"/>
      <c r="AJ36" s="443"/>
      <c r="AK36" s="443"/>
      <c r="AL36" s="444"/>
      <c r="AM36" s="450"/>
      <c r="AN36" s="451"/>
      <c r="AO36" s="451"/>
      <c r="AP36" s="452"/>
      <c r="AQ36" s="439" t="s">
        <v>703</v>
      </c>
      <c r="AR36" s="440"/>
      <c r="AS36" s="440"/>
      <c r="AT36" s="441"/>
      <c r="AU36" s="450"/>
      <c r="AV36" s="451"/>
      <c r="AW36" s="451"/>
      <c r="AX36" s="452"/>
      <c r="AY36" s="439" t="s">
        <v>703</v>
      </c>
      <c r="AZ36" s="440"/>
      <c r="BA36" s="440"/>
      <c r="BB36" s="441"/>
      <c r="BC36" s="450"/>
      <c r="BD36" s="451"/>
      <c r="BE36" s="451"/>
      <c r="BF36" s="452"/>
      <c r="BG36" s="106" t="str">
        <f t="shared" si="5"/>
        <v>n.é.</v>
      </c>
      <c r="BH36" s="107"/>
    </row>
    <row r="37" spans="1:60" ht="20.100000000000001" customHeight="1">
      <c r="A37" s="91">
        <v>30</v>
      </c>
      <c r="B37" s="92"/>
      <c r="C37" s="93" t="s">
        <v>296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  <c r="AC37" s="96" t="s">
        <v>297</v>
      </c>
      <c r="AD37" s="97"/>
      <c r="AE37" s="442"/>
      <c r="AF37" s="443"/>
      <c r="AG37" s="443"/>
      <c r="AH37" s="444"/>
      <c r="AI37" s="442"/>
      <c r="AJ37" s="443"/>
      <c r="AK37" s="443"/>
      <c r="AL37" s="444"/>
      <c r="AM37" s="450"/>
      <c r="AN37" s="451"/>
      <c r="AO37" s="451"/>
      <c r="AP37" s="452"/>
      <c r="AQ37" s="439" t="s">
        <v>703</v>
      </c>
      <c r="AR37" s="440"/>
      <c r="AS37" s="440"/>
      <c r="AT37" s="441"/>
      <c r="AU37" s="450"/>
      <c r="AV37" s="451"/>
      <c r="AW37" s="451"/>
      <c r="AX37" s="452"/>
      <c r="AY37" s="439" t="s">
        <v>703</v>
      </c>
      <c r="AZ37" s="440"/>
      <c r="BA37" s="440"/>
      <c r="BB37" s="441"/>
      <c r="BC37" s="450"/>
      <c r="BD37" s="451"/>
      <c r="BE37" s="451"/>
      <c r="BF37" s="452"/>
      <c r="BG37" s="106" t="str">
        <f t="shared" si="5"/>
        <v>n.é.</v>
      </c>
      <c r="BH37" s="107"/>
    </row>
    <row r="38" spans="1:60" s="3" customFormat="1" ht="20.100000000000001" customHeight="1">
      <c r="A38" s="111">
        <v>31</v>
      </c>
      <c r="B38" s="112"/>
      <c r="C38" s="113" t="s">
        <v>298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5"/>
      <c r="AC38" s="116" t="s">
        <v>299</v>
      </c>
      <c r="AD38" s="117"/>
      <c r="AE38" s="445">
        <f>SUM(AE33:AH37)</f>
        <v>0</v>
      </c>
      <c r="AF38" s="446"/>
      <c r="AG38" s="446"/>
      <c r="AH38" s="447"/>
      <c r="AI38" s="445">
        <f t="shared" ref="AI38" si="14">SUM(AI33:AL37)</f>
        <v>0</v>
      </c>
      <c r="AJ38" s="446"/>
      <c r="AK38" s="446"/>
      <c r="AL38" s="447"/>
      <c r="AM38" s="445">
        <f t="shared" ref="AM38" si="15">SUM(AM33:AP37)</f>
        <v>0</v>
      </c>
      <c r="AN38" s="446"/>
      <c r="AO38" s="446"/>
      <c r="AP38" s="447"/>
      <c r="AQ38" s="456" t="s">
        <v>703</v>
      </c>
      <c r="AR38" s="457"/>
      <c r="AS38" s="457"/>
      <c r="AT38" s="458"/>
      <c r="AU38" s="445">
        <f t="shared" ref="AU38" si="16">SUM(AU33:AX37)</f>
        <v>0</v>
      </c>
      <c r="AV38" s="446"/>
      <c r="AW38" s="446"/>
      <c r="AX38" s="447"/>
      <c r="AY38" s="456" t="s">
        <v>703</v>
      </c>
      <c r="AZ38" s="457"/>
      <c r="BA38" s="457"/>
      <c r="BB38" s="458"/>
      <c r="BC38" s="445">
        <f t="shared" ref="BC38" si="17">SUM(BC33:BF37)</f>
        <v>0</v>
      </c>
      <c r="BD38" s="446"/>
      <c r="BE38" s="446"/>
      <c r="BF38" s="447"/>
      <c r="BG38" s="413" t="str">
        <f t="shared" si="5"/>
        <v>n.é.</v>
      </c>
      <c r="BH38" s="414"/>
    </row>
    <row r="39" spans="1:60" ht="20.100000000000001" customHeight="1">
      <c r="A39" s="307" t="s">
        <v>190</v>
      </c>
      <c r="B39" s="308"/>
      <c r="C39" s="93" t="s">
        <v>300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/>
      <c r="AC39" s="96" t="s">
        <v>301</v>
      </c>
      <c r="AD39" s="97"/>
      <c r="AE39" s="442"/>
      <c r="AF39" s="443"/>
      <c r="AG39" s="443"/>
      <c r="AH39" s="444"/>
      <c r="AI39" s="442"/>
      <c r="AJ39" s="443"/>
      <c r="AK39" s="443"/>
      <c r="AL39" s="444"/>
      <c r="AM39" s="450"/>
      <c r="AN39" s="451"/>
      <c r="AO39" s="451"/>
      <c r="AP39" s="452"/>
      <c r="AQ39" s="439" t="s">
        <v>703</v>
      </c>
      <c r="AR39" s="440"/>
      <c r="AS39" s="440"/>
      <c r="AT39" s="441"/>
      <c r="AU39" s="450"/>
      <c r="AV39" s="451"/>
      <c r="AW39" s="451"/>
      <c r="AX39" s="452"/>
      <c r="AY39" s="439" t="s">
        <v>703</v>
      </c>
      <c r="AZ39" s="440"/>
      <c r="BA39" s="440"/>
      <c r="BB39" s="441"/>
      <c r="BC39" s="450"/>
      <c r="BD39" s="451"/>
      <c r="BE39" s="451"/>
      <c r="BF39" s="452"/>
      <c r="BG39" s="106" t="str">
        <f t="shared" si="5"/>
        <v>n.é.</v>
      </c>
      <c r="BH39" s="107"/>
    </row>
    <row r="40" spans="1:60" s="3" customFormat="1" ht="20.100000000000001" customHeight="1">
      <c r="A40" s="415" t="s">
        <v>191</v>
      </c>
      <c r="B40" s="416"/>
      <c r="C40" s="113" t="s">
        <v>302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  <c r="AC40" s="116" t="s">
        <v>303</v>
      </c>
      <c r="AD40" s="117"/>
      <c r="AE40" s="445">
        <f>SUM(AE29:AH32)+SUM(AE38:AH39)</f>
        <v>0</v>
      </c>
      <c r="AF40" s="446"/>
      <c r="AG40" s="446"/>
      <c r="AH40" s="447"/>
      <c r="AI40" s="445">
        <f t="shared" ref="AI40" si="18">SUM(AI29:AL32)+SUM(AI38:AL39)</f>
        <v>0</v>
      </c>
      <c r="AJ40" s="446"/>
      <c r="AK40" s="446"/>
      <c r="AL40" s="447"/>
      <c r="AM40" s="445">
        <f t="shared" ref="AM40" si="19">SUM(AM29:AP32)+SUM(AM38:AP39)</f>
        <v>0</v>
      </c>
      <c r="AN40" s="446"/>
      <c r="AO40" s="446"/>
      <c r="AP40" s="447"/>
      <c r="AQ40" s="456" t="s">
        <v>703</v>
      </c>
      <c r="AR40" s="457"/>
      <c r="AS40" s="457"/>
      <c r="AT40" s="458"/>
      <c r="AU40" s="445">
        <f t="shared" ref="AU40" si="20">SUM(AU29:AX32)+SUM(AU38:AX39)</f>
        <v>0</v>
      </c>
      <c r="AV40" s="446"/>
      <c r="AW40" s="446"/>
      <c r="AX40" s="447"/>
      <c r="AY40" s="456" t="s">
        <v>703</v>
      </c>
      <c r="AZ40" s="457"/>
      <c r="BA40" s="457"/>
      <c r="BB40" s="458"/>
      <c r="BC40" s="445">
        <f t="shared" ref="BC40" si="21">SUM(BC29:BF32)+SUM(BC38:BF39)</f>
        <v>0</v>
      </c>
      <c r="BD40" s="446"/>
      <c r="BE40" s="446"/>
      <c r="BF40" s="447"/>
      <c r="BG40" s="413" t="str">
        <f t="shared" si="5"/>
        <v>n.é.</v>
      </c>
      <c r="BH40" s="414"/>
    </row>
    <row r="41" spans="1:60" ht="20.100000000000001" customHeight="1">
      <c r="A41" s="307" t="s">
        <v>192</v>
      </c>
      <c r="B41" s="308"/>
      <c r="C41" s="123" t="s">
        <v>304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5"/>
      <c r="AC41" s="96" t="s">
        <v>305</v>
      </c>
      <c r="AD41" s="97"/>
      <c r="AE41" s="442"/>
      <c r="AF41" s="443"/>
      <c r="AG41" s="443"/>
      <c r="AH41" s="444"/>
      <c r="AI41" s="442"/>
      <c r="AJ41" s="443"/>
      <c r="AK41" s="443"/>
      <c r="AL41" s="444"/>
      <c r="AM41" s="450"/>
      <c r="AN41" s="451"/>
      <c r="AO41" s="451"/>
      <c r="AP41" s="452"/>
      <c r="AQ41" s="439" t="s">
        <v>703</v>
      </c>
      <c r="AR41" s="440"/>
      <c r="AS41" s="440"/>
      <c r="AT41" s="441"/>
      <c r="AU41" s="450"/>
      <c r="AV41" s="451"/>
      <c r="AW41" s="451"/>
      <c r="AX41" s="452"/>
      <c r="AY41" s="439" t="s">
        <v>703</v>
      </c>
      <c r="AZ41" s="440"/>
      <c r="BA41" s="440"/>
      <c r="BB41" s="441"/>
      <c r="BC41" s="450"/>
      <c r="BD41" s="451"/>
      <c r="BE41" s="451"/>
      <c r="BF41" s="452"/>
      <c r="BG41" s="106" t="str">
        <f t="shared" si="5"/>
        <v>n.é.</v>
      </c>
      <c r="BH41" s="107"/>
    </row>
    <row r="42" spans="1:60" ht="20.100000000000001" customHeight="1">
      <c r="A42" s="307" t="s">
        <v>193</v>
      </c>
      <c r="B42" s="308"/>
      <c r="C42" s="123" t="s">
        <v>306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96" t="s">
        <v>307</v>
      </c>
      <c r="AD42" s="97"/>
      <c r="AE42" s="442"/>
      <c r="AF42" s="443"/>
      <c r="AG42" s="443"/>
      <c r="AH42" s="444"/>
      <c r="AI42" s="442"/>
      <c r="AJ42" s="443"/>
      <c r="AK42" s="443"/>
      <c r="AL42" s="444"/>
      <c r="AM42" s="450"/>
      <c r="AN42" s="451"/>
      <c r="AO42" s="451"/>
      <c r="AP42" s="452"/>
      <c r="AQ42" s="439" t="s">
        <v>703</v>
      </c>
      <c r="AR42" s="440"/>
      <c r="AS42" s="440"/>
      <c r="AT42" s="441"/>
      <c r="AU42" s="450"/>
      <c r="AV42" s="451"/>
      <c r="AW42" s="451"/>
      <c r="AX42" s="452"/>
      <c r="AY42" s="439" t="s">
        <v>703</v>
      </c>
      <c r="AZ42" s="440"/>
      <c r="BA42" s="440"/>
      <c r="BB42" s="441"/>
      <c r="BC42" s="450"/>
      <c r="BD42" s="451"/>
      <c r="BE42" s="451"/>
      <c r="BF42" s="452"/>
      <c r="BG42" s="106" t="str">
        <f t="shared" si="5"/>
        <v>n.é.</v>
      </c>
      <c r="BH42" s="107"/>
    </row>
    <row r="43" spans="1:60" ht="20.100000000000001" customHeight="1">
      <c r="A43" s="307" t="s">
        <v>194</v>
      </c>
      <c r="B43" s="308"/>
      <c r="C43" s="123" t="s">
        <v>308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  <c r="AC43" s="96" t="s">
        <v>309</v>
      </c>
      <c r="AD43" s="97"/>
      <c r="AE43" s="442"/>
      <c r="AF43" s="443"/>
      <c r="AG43" s="443"/>
      <c r="AH43" s="444"/>
      <c r="AI43" s="442"/>
      <c r="AJ43" s="443"/>
      <c r="AK43" s="443"/>
      <c r="AL43" s="444"/>
      <c r="AM43" s="442"/>
      <c r="AN43" s="443"/>
      <c r="AO43" s="443"/>
      <c r="AP43" s="444"/>
      <c r="AQ43" s="459" t="s">
        <v>703</v>
      </c>
      <c r="AR43" s="460"/>
      <c r="AS43" s="460"/>
      <c r="AT43" s="461"/>
      <c r="AU43" s="442"/>
      <c r="AV43" s="443"/>
      <c r="AW43" s="443"/>
      <c r="AX43" s="444"/>
      <c r="AY43" s="459" t="s">
        <v>703</v>
      </c>
      <c r="AZ43" s="460"/>
      <c r="BA43" s="460"/>
      <c r="BB43" s="461"/>
      <c r="BC43" s="442"/>
      <c r="BD43" s="443"/>
      <c r="BE43" s="443"/>
      <c r="BF43" s="444"/>
      <c r="BG43" s="89" t="str">
        <f t="shared" si="5"/>
        <v>n.é.</v>
      </c>
      <c r="BH43" s="90"/>
    </row>
    <row r="44" spans="1:60" ht="20.100000000000001" customHeight="1">
      <c r="A44" s="307" t="s">
        <v>195</v>
      </c>
      <c r="B44" s="308"/>
      <c r="C44" s="123" t="s">
        <v>310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5"/>
      <c r="AC44" s="96" t="s">
        <v>311</v>
      </c>
      <c r="AD44" s="97"/>
      <c r="AE44" s="442"/>
      <c r="AF44" s="443"/>
      <c r="AG44" s="443"/>
      <c r="AH44" s="444"/>
      <c r="AI44" s="442"/>
      <c r="AJ44" s="443"/>
      <c r="AK44" s="443"/>
      <c r="AL44" s="444"/>
      <c r="AM44" s="442"/>
      <c r="AN44" s="443"/>
      <c r="AO44" s="443"/>
      <c r="AP44" s="444"/>
      <c r="AQ44" s="459" t="s">
        <v>703</v>
      </c>
      <c r="AR44" s="460"/>
      <c r="AS44" s="460"/>
      <c r="AT44" s="461"/>
      <c r="AU44" s="442"/>
      <c r="AV44" s="443"/>
      <c r="AW44" s="443"/>
      <c r="AX44" s="444"/>
      <c r="AY44" s="459" t="s">
        <v>703</v>
      </c>
      <c r="AZ44" s="460"/>
      <c r="BA44" s="460"/>
      <c r="BB44" s="461"/>
      <c r="BC44" s="442"/>
      <c r="BD44" s="443"/>
      <c r="BE44" s="443"/>
      <c r="BF44" s="444"/>
      <c r="BG44" s="89" t="str">
        <f t="shared" si="5"/>
        <v>n.é.</v>
      </c>
      <c r="BH44" s="90"/>
    </row>
    <row r="45" spans="1:60" ht="20.100000000000001" customHeight="1">
      <c r="A45" s="307" t="s">
        <v>196</v>
      </c>
      <c r="B45" s="308"/>
      <c r="C45" s="123" t="s">
        <v>312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5"/>
      <c r="AC45" s="96" t="s">
        <v>313</v>
      </c>
      <c r="AD45" s="97"/>
      <c r="AE45" s="442">
        <v>660</v>
      </c>
      <c r="AF45" s="443"/>
      <c r="AG45" s="443"/>
      <c r="AH45" s="444"/>
      <c r="AI45" s="442">
        <v>660</v>
      </c>
      <c r="AJ45" s="443"/>
      <c r="AK45" s="443"/>
      <c r="AL45" s="444"/>
      <c r="AM45" s="442">
        <v>223</v>
      </c>
      <c r="AN45" s="443"/>
      <c r="AO45" s="443"/>
      <c r="AP45" s="444"/>
      <c r="AQ45" s="459" t="s">
        <v>703</v>
      </c>
      <c r="AR45" s="460"/>
      <c r="AS45" s="460"/>
      <c r="AT45" s="461"/>
      <c r="AU45" s="442">
        <v>0</v>
      </c>
      <c r="AV45" s="443"/>
      <c r="AW45" s="443"/>
      <c r="AX45" s="444"/>
      <c r="AY45" s="459" t="s">
        <v>703</v>
      </c>
      <c r="AZ45" s="460"/>
      <c r="BA45" s="460"/>
      <c r="BB45" s="461"/>
      <c r="BC45" s="442">
        <v>223</v>
      </c>
      <c r="BD45" s="443"/>
      <c r="BE45" s="443"/>
      <c r="BF45" s="444"/>
      <c r="BG45" s="89">
        <f t="shared" si="5"/>
        <v>0.33787878787878789</v>
      </c>
      <c r="BH45" s="90"/>
    </row>
    <row r="46" spans="1:60" s="13" customFormat="1" ht="20.100000000000001" customHeight="1">
      <c r="A46" s="387" t="s">
        <v>527</v>
      </c>
      <c r="B46" s="388"/>
      <c r="C46" s="389" t="s">
        <v>567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1"/>
      <c r="AC46" s="392" t="s">
        <v>527</v>
      </c>
      <c r="AD46" s="393"/>
      <c r="AE46" s="487">
        <v>660</v>
      </c>
      <c r="AF46" s="488"/>
      <c r="AG46" s="488"/>
      <c r="AH46" s="489"/>
      <c r="AI46" s="487">
        <v>660</v>
      </c>
      <c r="AJ46" s="488"/>
      <c r="AK46" s="488"/>
      <c r="AL46" s="489"/>
      <c r="AM46" s="483">
        <v>223</v>
      </c>
      <c r="AN46" s="483"/>
      <c r="AO46" s="483"/>
      <c r="AP46" s="483"/>
      <c r="AQ46" s="510" t="s">
        <v>703</v>
      </c>
      <c r="AR46" s="511"/>
      <c r="AS46" s="511"/>
      <c r="AT46" s="512"/>
      <c r="AU46" s="483">
        <v>0</v>
      </c>
      <c r="AV46" s="483"/>
      <c r="AW46" s="483"/>
      <c r="AX46" s="483"/>
      <c r="AY46" s="510" t="s">
        <v>703</v>
      </c>
      <c r="AZ46" s="511"/>
      <c r="BA46" s="511"/>
      <c r="BB46" s="512"/>
      <c r="BC46" s="483">
        <v>223</v>
      </c>
      <c r="BD46" s="483"/>
      <c r="BE46" s="483"/>
      <c r="BF46" s="483"/>
      <c r="BG46" s="385">
        <f t="shared" si="5"/>
        <v>0.33787878787878789</v>
      </c>
      <c r="BH46" s="386"/>
    </row>
    <row r="47" spans="1:60" ht="20.100000000000001" customHeight="1">
      <c r="A47" s="307" t="s">
        <v>197</v>
      </c>
      <c r="B47" s="308"/>
      <c r="C47" s="123" t="s">
        <v>314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5"/>
      <c r="AC47" s="96" t="s">
        <v>315</v>
      </c>
      <c r="AD47" s="97"/>
      <c r="AE47" s="442"/>
      <c r="AF47" s="443"/>
      <c r="AG47" s="443"/>
      <c r="AH47" s="444"/>
      <c r="AI47" s="442"/>
      <c r="AJ47" s="443"/>
      <c r="AK47" s="443"/>
      <c r="AL47" s="444"/>
      <c r="AM47" s="442"/>
      <c r="AN47" s="443"/>
      <c r="AO47" s="443"/>
      <c r="AP47" s="444"/>
      <c r="AQ47" s="459" t="s">
        <v>703</v>
      </c>
      <c r="AR47" s="460"/>
      <c r="AS47" s="460"/>
      <c r="AT47" s="461"/>
      <c r="AU47" s="442"/>
      <c r="AV47" s="443"/>
      <c r="AW47" s="443"/>
      <c r="AX47" s="444"/>
      <c r="AY47" s="459" t="s">
        <v>703</v>
      </c>
      <c r="AZ47" s="460"/>
      <c r="BA47" s="460"/>
      <c r="BB47" s="461"/>
      <c r="BC47" s="442"/>
      <c r="BD47" s="443"/>
      <c r="BE47" s="443"/>
      <c r="BF47" s="444"/>
      <c r="BG47" s="89" t="str">
        <f t="shared" si="5"/>
        <v>n.é.</v>
      </c>
      <c r="BH47" s="90"/>
    </row>
    <row r="48" spans="1:60" ht="20.100000000000001" customHeight="1">
      <c r="A48" s="307" t="s">
        <v>198</v>
      </c>
      <c r="B48" s="308"/>
      <c r="C48" s="123" t="s">
        <v>316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96" t="s">
        <v>317</v>
      </c>
      <c r="AD48" s="97"/>
      <c r="AE48" s="442"/>
      <c r="AF48" s="443"/>
      <c r="AG48" s="443"/>
      <c r="AH48" s="444"/>
      <c r="AI48" s="442"/>
      <c r="AJ48" s="443"/>
      <c r="AK48" s="443"/>
      <c r="AL48" s="444"/>
      <c r="AM48" s="442"/>
      <c r="AN48" s="443"/>
      <c r="AO48" s="443"/>
      <c r="AP48" s="444"/>
      <c r="AQ48" s="459" t="s">
        <v>703</v>
      </c>
      <c r="AR48" s="460"/>
      <c r="AS48" s="460"/>
      <c r="AT48" s="461"/>
      <c r="AU48" s="442"/>
      <c r="AV48" s="443"/>
      <c r="AW48" s="443"/>
      <c r="AX48" s="444"/>
      <c r="AY48" s="459" t="s">
        <v>703</v>
      </c>
      <c r="AZ48" s="460"/>
      <c r="BA48" s="460"/>
      <c r="BB48" s="461"/>
      <c r="BC48" s="442"/>
      <c r="BD48" s="443"/>
      <c r="BE48" s="443"/>
      <c r="BF48" s="444"/>
      <c r="BG48" s="89" t="str">
        <f t="shared" si="5"/>
        <v>n.é.</v>
      </c>
      <c r="BH48" s="90"/>
    </row>
    <row r="49" spans="1:60" ht="20.100000000000001" customHeight="1">
      <c r="A49" s="307" t="s">
        <v>199</v>
      </c>
      <c r="B49" s="308"/>
      <c r="C49" s="123" t="s">
        <v>318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5"/>
      <c r="AC49" s="96" t="s">
        <v>319</v>
      </c>
      <c r="AD49" s="97"/>
      <c r="AE49" s="442"/>
      <c r="AF49" s="443"/>
      <c r="AG49" s="443"/>
      <c r="AH49" s="444"/>
      <c r="AI49" s="442"/>
      <c r="AJ49" s="443"/>
      <c r="AK49" s="443"/>
      <c r="AL49" s="444"/>
      <c r="AM49" s="442"/>
      <c r="AN49" s="443"/>
      <c r="AO49" s="443"/>
      <c r="AP49" s="444"/>
      <c r="AQ49" s="459" t="s">
        <v>703</v>
      </c>
      <c r="AR49" s="460"/>
      <c r="AS49" s="460"/>
      <c r="AT49" s="461"/>
      <c r="AU49" s="442"/>
      <c r="AV49" s="443"/>
      <c r="AW49" s="443"/>
      <c r="AX49" s="444"/>
      <c r="AY49" s="459" t="s">
        <v>703</v>
      </c>
      <c r="AZ49" s="460"/>
      <c r="BA49" s="460"/>
      <c r="BB49" s="461"/>
      <c r="BC49" s="442"/>
      <c r="BD49" s="443"/>
      <c r="BE49" s="443"/>
      <c r="BF49" s="444"/>
      <c r="BG49" s="89" t="str">
        <f t="shared" si="5"/>
        <v>n.é.</v>
      </c>
      <c r="BH49" s="90"/>
    </row>
    <row r="50" spans="1:60" ht="20.100000000000001" customHeight="1">
      <c r="A50" s="307" t="s">
        <v>200</v>
      </c>
      <c r="B50" s="308"/>
      <c r="C50" s="123" t="s">
        <v>320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5"/>
      <c r="AC50" s="96" t="s">
        <v>321</v>
      </c>
      <c r="AD50" s="97"/>
      <c r="AE50" s="442"/>
      <c r="AF50" s="443"/>
      <c r="AG50" s="443"/>
      <c r="AH50" s="444"/>
      <c r="AI50" s="442"/>
      <c r="AJ50" s="443"/>
      <c r="AK50" s="443"/>
      <c r="AL50" s="444"/>
      <c r="AM50" s="442"/>
      <c r="AN50" s="443"/>
      <c r="AO50" s="443"/>
      <c r="AP50" s="444"/>
      <c r="AQ50" s="459" t="s">
        <v>703</v>
      </c>
      <c r="AR50" s="460"/>
      <c r="AS50" s="460"/>
      <c r="AT50" s="461"/>
      <c r="AU50" s="442"/>
      <c r="AV50" s="443"/>
      <c r="AW50" s="443"/>
      <c r="AX50" s="444"/>
      <c r="AY50" s="459" t="s">
        <v>703</v>
      </c>
      <c r="AZ50" s="460"/>
      <c r="BA50" s="460"/>
      <c r="BB50" s="461"/>
      <c r="BC50" s="442"/>
      <c r="BD50" s="443"/>
      <c r="BE50" s="443"/>
      <c r="BF50" s="444"/>
      <c r="BG50" s="89" t="str">
        <f t="shared" si="5"/>
        <v>n.é.</v>
      </c>
      <c r="BH50" s="90"/>
    </row>
    <row r="51" spans="1:60" ht="20.100000000000001" customHeight="1">
      <c r="A51" s="307" t="s">
        <v>201</v>
      </c>
      <c r="B51" s="308"/>
      <c r="C51" s="123" t="s">
        <v>322</v>
      </c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5"/>
      <c r="AC51" s="96" t="s">
        <v>323</v>
      </c>
      <c r="AD51" s="97"/>
      <c r="AE51" s="442">
        <v>0</v>
      </c>
      <c r="AF51" s="443"/>
      <c r="AG51" s="443"/>
      <c r="AH51" s="444"/>
      <c r="AI51" s="442">
        <v>80</v>
      </c>
      <c r="AJ51" s="443"/>
      <c r="AK51" s="443"/>
      <c r="AL51" s="444"/>
      <c r="AM51" s="442">
        <v>80</v>
      </c>
      <c r="AN51" s="443"/>
      <c r="AO51" s="443"/>
      <c r="AP51" s="444"/>
      <c r="AQ51" s="459" t="s">
        <v>703</v>
      </c>
      <c r="AR51" s="460"/>
      <c r="AS51" s="460"/>
      <c r="AT51" s="461"/>
      <c r="AU51" s="442">
        <v>0</v>
      </c>
      <c r="AV51" s="443"/>
      <c r="AW51" s="443"/>
      <c r="AX51" s="444"/>
      <c r="AY51" s="459" t="s">
        <v>703</v>
      </c>
      <c r="AZ51" s="460"/>
      <c r="BA51" s="460"/>
      <c r="BB51" s="461"/>
      <c r="BC51" s="442">
        <v>80</v>
      </c>
      <c r="BD51" s="443"/>
      <c r="BE51" s="443"/>
      <c r="BF51" s="444"/>
      <c r="BG51" s="89">
        <f t="shared" si="5"/>
        <v>1</v>
      </c>
      <c r="BH51" s="90"/>
    </row>
    <row r="52" spans="1:60" s="3" customFormat="1" ht="20.100000000000001" customHeight="1">
      <c r="A52" s="415" t="s">
        <v>202</v>
      </c>
      <c r="B52" s="416"/>
      <c r="C52" s="126" t="s">
        <v>324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8"/>
      <c r="AC52" s="116" t="s">
        <v>325</v>
      </c>
      <c r="AD52" s="117"/>
      <c r="AE52" s="445">
        <f>SUM(AE41:AH51)-AE46</f>
        <v>660</v>
      </c>
      <c r="AF52" s="446"/>
      <c r="AG52" s="446"/>
      <c r="AH52" s="447"/>
      <c r="AI52" s="445">
        <f t="shared" ref="AI52" si="22">SUM(AI41:AL51)-AI46</f>
        <v>740</v>
      </c>
      <c r="AJ52" s="446"/>
      <c r="AK52" s="446"/>
      <c r="AL52" s="447"/>
      <c r="AM52" s="445">
        <f t="shared" ref="AM52" si="23">SUM(AM41:AP51)-AM46</f>
        <v>303</v>
      </c>
      <c r="AN52" s="446"/>
      <c r="AO52" s="446"/>
      <c r="AP52" s="447"/>
      <c r="AQ52" s="453" t="s">
        <v>703</v>
      </c>
      <c r="AR52" s="454"/>
      <c r="AS52" s="454"/>
      <c r="AT52" s="455"/>
      <c r="AU52" s="445">
        <f t="shared" ref="AU52" si="24">SUM(AU41:AX51)-AU46</f>
        <v>0</v>
      </c>
      <c r="AV52" s="446"/>
      <c r="AW52" s="446"/>
      <c r="AX52" s="447"/>
      <c r="AY52" s="453" t="s">
        <v>703</v>
      </c>
      <c r="AZ52" s="454"/>
      <c r="BA52" s="454"/>
      <c r="BB52" s="455"/>
      <c r="BC52" s="445">
        <f t="shared" ref="BC52" si="25">SUM(BC41:BF51)-BC46</f>
        <v>303</v>
      </c>
      <c r="BD52" s="446"/>
      <c r="BE52" s="446"/>
      <c r="BF52" s="447"/>
      <c r="BG52" s="121">
        <f t="shared" si="5"/>
        <v>0.40945945945945944</v>
      </c>
      <c r="BH52" s="122"/>
    </row>
    <row r="53" spans="1:60" ht="20.100000000000001" customHeight="1">
      <c r="A53" s="307" t="s">
        <v>203</v>
      </c>
      <c r="B53" s="308"/>
      <c r="C53" s="123" t="s">
        <v>326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5"/>
      <c r="AC53" s="96" t="s">
        <v>327</v>
      </c>
      <c r="AD53" s="97"/>
      <c r="AE53" s="442"/>
      <c r="AF53" s="443"/>
      <c r="AG53" s="443"/>
      <c r="AH53" s="444"/>
      <c r="AI53" s="442"/>
      <c r="AJ53" s="443"/>
      <c r="AK53" s="443"/>
      <c r="AL53" s="444"/>
      <c r="AM53" s="442"/>
      <c r="AN53" s="443"/>
      <c r="AO53" s="443"/>
      <c r="AP53" s="444"/>
      <c r="AQ53" s="459" t="s">
        <v>703</v>
      </c>
      <c r="AR53" s="460"/>
      <c r="AS53" s="460"/>
      <c r="AT53" s="461"/>
      <c r="AU53" s="442"/>
      <c r="AV53" s="443"/>
      <c r="AW53" s="443"/>
      <c r="AX53" s="444"/>
      <c r="AY53" s="459" t="s">
        <v>703</v>
      </c>
      <c r="AZ53" s="460"/>
      <c r="BA53" s="460"/>
      <c r="BB53" s="461"/>
      <c r="BC53" s="442"/>
      <c r="BD53" s="443"/>
      <c r="BE53" s="443"/>
      <c r="BF53" s="444"/>
      <c r="BG53" s="89" t="str">
        <f t="shared" si="5"/>
        <v>n.é.</v>
      </c>
      <c r="BH53" s="90"/>
    </row>
    <row r="54" spans="1:60" ht="20.100000000000001" customHeight="1">
      <c r="A54" s="307" t="s">
        <v>204</v>
      </c>
      <c r="B54" s="308"/>
      <c r="C54" s="123" t="s">
        <v>328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5"/>
      <c r="AC54" s="96" t="s">
        <v>329</v>
      </c>
      <c r="AD54" s="97"/>
      <c r="AE54" s="442"/>
      <c r="AF54" s="443"/>
      <c r="AG54" s="443"/>
      <c r="AH54" s="444"/>
      <c r="AI54" s="442"/>
      <c r="AJ54" s="443"/>
      <c r="AK54" s="443"/>
      <c r="AL54" s="444"/>
      <c r="AM54" s="442"/>
      <c r="AN54" s="443"/>
      <c r="AO54" s="443"/>
      <c r="AP54" s="444"/>
      <c r="AQ54" s="459" t="s">
        <v>703</v>
      </c>
      <c r="AR54" s="460"/>
      <c r="AS54" s="460"/>
      <c r="AT54" s="461"/>
      <c r="AU54" s="442"/>
      <c r="AV54" s="443"/>
      <c r="AW54" s="443"/>
      <c r="AX54" s="444"/>
      <c r="AY54" s="459" t="s">
        <v>703</v>
      </c>
      <c r="AZ54" s="460"/>
      <c r="BA54" s="460"/>
      <c r="BB54" s="461"/>
      <c r="BC54" s="442"/>
      <c r="BD54" s="443"/>
      <c r="BE54" s="443"/>
      <c r="BF54" s="444"/>
      <c r="BG54" s="89" t="str">
        <f t="shared" si="5"/>
        <v>n.é.</v>
      </c>
      <c r="BH54" s="90"/>
    </row>
    <row r="55" spans="1:60" ht="20.100000000000001" customHeight="1">
      <c r="A55" s="307" t="s">
        <v>205</v>
      </c>
      <c r="B55" s="308"/>
      <c r="C55" s="123" t="s">
        <v>330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5"/>
      <c r="AC55" s="96" t="s">
        <v>331</v>
      </c>
      <c r="AD55" s="97"/>
      <c r="AE55" s="442"/>
      <c r="AF55" s="443"/>
      <c r="AG55" s="443"/>
      <c r="AH55" s="444"/>
      <c r="AI55" s="442"/>
      <c r="AJ55" s="443"/>
      <c r="AK55" s="443"/>
      <c r="AL55" s="444"/>
      <c r="AM55" s="442"/>
      <c r="AN55" s="443"/>
      <c r="AO55" s="443"/>
      <c r="AP55" s="444"/>
      <c r="AQ55" s="459" t="s">
        <v>703</v>
      </c>
      <c r="AR55" s="460"/>
      <c r="AS55" s="460"/>
      <c r="AT55" s="461"/>
      <c r="AU55" s="442"/>
      <c r="AV55" s="443"/>
      <c r="AW55" s="443"/>
      <c r="AX55" s="444"/>
      <c r="AY55" s="459" t="s">
        <v>703</v>
      </c>
      <c r="AZ55" s="460"/>
      <c r="BA55" s="460"/>
      <c r="BB55" s="461"/>
      <c r="BC55" s="442"/>
      <c r="BD55" s="443"/>
      <c r="BE55" s="443"/>
      <c r="BF55" s="444"/>
      <c r="BG55" s="89" t="str">
        <f t="shared" si="5"/>
        <v>n.é.</v>
      </c>
      <c r="BH55" s="90"/>
    </row>
    <row r="56" spans="1:60" ht="20.100000000000001" customHeight="1">
      <c r="A56" s="307" t="s">
        <v>206</v>
      </c>
      <c r="B56" s="308"/>
      <c r="C56" s="123" t="s">
        <v>332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5"/>
      <c r="AC56" s="96" t="s">
        <v>333</v>
      </c>
      <c r="AD56" s="97"/>
      <c r="AE56" s="442"/>
      <c r="AF56" s="443"/>
      <c r="AG56" s="443"/>
      <c r="AH56" s="444"/>
      <c r="AI56" s="442"/>
      <c r="AJ56" s="443"/>
      <c r="AK56" s="443"/>
      <c r="AL56" s="444"/>
      <c r="AM56" s="442"/>
      <c r="AN56" s="443"/>
      <c r="AO56" s="443"/>
      <c r="AP56" s="444"/>
      <c r="AQ56" s="459" t="s">
        <v>703</v>
      </c>
      <c r="AR56" s="460"/>
      <c r="AS56" s="460"/>
      <c r="AT56" s="461"/>
      <c r="AU56" s="442"/>
      <c r="AV56" s="443"/>
      <c r="AW56" s="443"/>
      <c r="AX56" s="444"/>
      <c r="AY56" s="459" t="s">
        <v>703</v>
      </c>
      <c r="AZ56" s="460"/>
      <c r="BA56" s="460"/>
      <c r="BB56" s="461"/>
      <c r="BC56" s="442"/>
      <c r="BD56" s="443"/>
      <c r="BE56" s="443"/>
      <c r="BF56" s="444"/>
      <c r="BG56" s="89" t="str">
        <f t="shared" si="5"/>
        <v>n.é.</v>
      </c>
      <c r="BH56" s="90"/>
    </row>
    <row r="57" spans="1:60" ht="20.100000000000001" customHeight="1">
      <c r="A57" s="307" t="s">
        <v>207</v>
      </c>
      <c r="B57" s="308"/>
      <c r="C57" s="123" t="s">
        <v>334</v>
      </c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96" t="s">
        <v>335</v>
      </c>
      <c r="AD57" s="97"/>
      <c r="AE57" s="442"/>
      <c r="AF57" s="443"/>
      <c r="AG57" s="443"/>
      <c r="AH57" s="444"/>
      <c r="AI57" s="442"/>
      <c r="AJ57" s="443"/>
      <c r="AK57" s="443"/>
      <c r="AL57" s="444"/>
      <c r="AM57" s="442"/>
      <c r="AN57" s="443"/>
      <c r="AO57" s="443"/>
      <c r="AP57" s="444"/>
      <c r="AQ57" s="459" t="s">
        <v>703</v>
      </c>
      <c r="AR57" s="460"/>
      <c r="AS57" s="460"/>
      <c r="AT57" s="461"/>
      <c r="AU57" s="442"/>
      <c r="AV57" s="443"/>
      <c r="AW57" s="443"/>
      <c r="AX57" s="444"/>
      <c r="AY57" s="459" t="s">
        <v>703</v>
      </c>
      <c r="AZ57" s="460"/>
      <c r="BA57" s="460"/>
      <c r="BB57" s="461"/>
      <c r="BC57" s="442"/>
      <c r="BD57" s="443"/>
      <c r="BE57" s="443"/>
      <c r="BF57" s="444"/>
      <c r="BG57" s="89" t="str">
        <f t="shared" si="5"/>
        <v>n.é.</v>
      </c>
      <c r="BH57" s="90"/>
    </row>
    <row r="58" spans="1:60" s="3" customFormat="1" ht="20.100000000000001" customHeight="1">
      <c r="A58" s="415" t="s">
        <v>208</v>
      </c>
      <c r="B58" s="416"/>
      <c r="C58" s="113" t="s">
        <v>336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5"/>
      <c r="AC58" s="116" t="s">
        <v>337</v>
      </c>
      <c r="AD58" s="117"/>
      <c r="AE58" s="445">
        <f>SUM(AE53:AH57)</f>
        <v>0</v>
      </c>
      <c r="AF58" s="446"/>
      <c r="AG58" s="446"/>
      <c r="AH58" s="447"/>
      <c r="AI58" s="445">
        <f t="shared" ref="AI58" si="26">SUM(AI53:AL57)</f>
        <v>0</v>
      </c>
      <c r="AJ58" s="446"/>
      <c r="AK58" s="446"/>
      <c r="AL58" s="447"/>
      <c r="AM58" s="445">
        <f t="shared" ref="AM58" si="27">SUM(AM53:AP57)</f>
        <v>0</v>
      </c>
      <c r="AN58" s="446"/>
      <c r="AO58" s="446"/>
      <c r="AP58" s="447"/>
      <c r="AQ58" s="453" t="s">
        <v>703</v>
      </c>
      <c r="AR58" s="454"/>
      <c r="AS58" s="454"/>
      <c r="AT58" s="455"/>
      <c r="AU58" s="445">
        <f t="shared" ref="AU58" si="28">SUM(AU53:AX57)</f>
        <v>0</v>
      </c>
      <c r="AV58" s="446"/>
      <c r="AW58" s="446"/>
      <c r="AX58" s="447"/>
      <c r="AY58" s="453" t="s">
        <v>703</v>
      </c>
      <c r="AZ58" s="454"/>
      <c r="BA58" s="454"/>
      <c r="BB58" s="455"/>
      <c r="BC58" s="445">
        <f t="shared" ref="BC58" si="29">SUM(BC53:BF57)</f>
        <v>0</v>
      </c>
      <c r="BD58" s="446"/>
      <c r="BE58" s="446"/>
      <c r="BF58" s="447"/>
      <c r="BG58" s="121" t="str">
        <f t="shared" si="5"/>
        <v>n.é.</v>
      </c>
      <c r="BH58" s="122"/>
    </row>
    <row r="59" spans="1:60" ht="20.100000000000001" customHeight="1">
      <c r="A59" s="307" t="s">
        <v>209</v>
      </c>
      <c r="B59" s="308"/>
      <c r="C59" s="123" t="s">
        <v>454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5"/>
      <c r="AC59" s="96" t="s">
        <v>338</v>
      </c>
      <c r="AD59" s="97"/>
      <c r="AE59" s="442"/>
      <c r="AF59" s="443"/>
      <c r="AG59" s="443"/>
      <c r="AH59" s="444"/>
      <c r="AI59" s="442"/>
      <c r="AJ59" s="443"/>
      <c r="AK59" s="443"/>
      <c r="AL59" s="444"/>
      <c r="AM59" s="442"/>
      <c r="AN59" s="443"/>
      <c r="AO59" s="443"/>
      <c r="AP59" s="444"/>
      <c r="AQ59" s="459" t="s">
        <v>703</v>
      </c>
      <c r="AR59" s="460"/>
      <c r="AS59" s="460"/>
      <c r="AT59" s="461"/>
      <c r="AU59" s="442"/>
      <c r="AV59" s="443"/>
      <c r="AW59" s="443"/>
      <c r="AX59" s="444"/>
      <c r="AY59" s="459" t="s">
        <v>703</v>
      </c>
      <c r="AZ59" s="460"/>
      <c r="BA59" s="460"/>
      <c r="BB59" s="461"/>
      <c r="BC59" s="442"/>
      <c r="BD59" s="443"/>
      <c r="BE59" s="443"/>
      <c r="BF59" s="444"/>
      <c r="BG59" s="89" t="str">
        <f t="shared" si="5"/>
        <v>n.é.</v>
      </c>
      <c r="BH59" s="90"/>
    </row>
    <row r="60" spans="1:60" ht="20.100000000000001" customHeight="1">
      <c r="A60" s="307" t="s">
        <v>210</v>
      </c>
      <c r="B60" s="308"/>
      <c r="C60" s="93" t="s">
        <v>455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5"/>
      <c r="AC60" s="96" t="s">
        <v>339</v>
      </c>
      <c r="AD60" s="97"/>
      <c r="AE60" s="442"/>
      <c r="AF60" s="443"/>
      <c r="AG60" s="443"/>
      <c r="AH60" s="444"/>
      <c r="AI60" s="442"/>
      <c r="AJ60" s="443"/>
      <c r="AK60" s="443"/>
      <c r="AL60" s="444"/>
      <c r="AM60" s="442"/>
      <c r="AN60" s="443"/>
      <c r="AO60" s="443"/>
      <c r="AP60" s="444"/>
      <c r="AQ60" s="459" t="s">
        <v>703</v>
      </c>
      <c r="AR60" s="460"/>
      <c r="AS60" s="460"/>
      <c r="AT60" s="461"/>
      <c r="AU60" s="442"/>
      <c r="AV60" s="443"/>
      <c r="AW60" s="443"/>
      <c r="AX60" s="444"/>
      <c r="AY60" s="459" t="s">
        <v>703</v>
      </c>
      <c r="AZ60" s="460"/>
      <c r="BA60" s="460"/>
      <c r="BB60" s="461"/>
      <c r="BC60" s="442"/>
      <c r="BD60" s="443"/>
      <c r="BE60" s="443"/>
      <c r="BF60" s="444"/>
      <c r="BG60" s="89" t="str">
        <f t="shared" si="5"/>
        <v>n.é.</v>
      </c>
      <c r="BH60" s="90"/>
    </row>
    <row r="61" spans="1:60" ht="20.100000000000001" customHeight="1">
      <c r="A61" s="307" t="s">
        <v>211</v>
      </c>
      <c r="B61" s="308"/>
      <c r="C61" s="123" t="s">
        <v>340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5"/>
      <c r="AC61" s="96" t="s">
        <v>341</v>
      </c>
      <c r="AD61" s="97"/>
      <c r="AE61" s="442"/>
      <c r="AF61" s="443"/>
      <c r="AG61" s="443"/>
      <c r="AH61" s="444"/>
      <c r="AI61" s="442"/>
      <c r="AJ61" s="443"/>
      <c r="AK61" s="443"/>
      <c r="AL61" s="444"/>
      <c r="AM61" s="442"/>
      <c r="AN61" s="443"/>
      <c r="AO61" s="443"/>
      <c r="AP61" s="444"/>
      <c r="AQ61" s="459" t="s">
        <v>703</v>
      </c>
      <c r="AR61" s="460"/>
      <c r="AS61" s="460"/>
      <c r="AT61" s="461"/>
      <c r="AU61" s="442"/>
      <c r="AV61" s="443"/>
      <c r="AW61" s="443"/>
      <c r="AX61" s="444"/>
      <c r="AY61" s="459" t="s">
        <v>703</v>
      </c>
      <c r="AZ61" s="460"/>
      <c r="BA61" s="460"/>
      <c r="BB61" s="461"/>
      <c r="BC61" s="442"/>
      <c r="BD61" s="443"/>
      <c r="BE61" s="443"/>
      <c r="BF61" s="444"/>
      <c r="BG61" s="89" t="str">
        <f t="shared" si="5"/>
        <v>n.é.</v>
      </c>
      <c r="BH61" s="90"/>
    </row>
    <row r="62" spans="1:60" s="3" customFormat="1" ht="20.100000000000001" customHeight="1">
      <c r="A62" s="415" t="s">
        <v>212</v>
      </c>
      <c r="B62" s="416"/>
      <c r="C62" s="113" t="s">
        <v>342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5"/>
      <c r="AC62" s="116" t="s">
        <v>343</v>
      </c>
      <c r="AD62" s="117"/>
      <c r="AE62" s="445">
        <f>SUM(AE59:AH61)</f>
        <v>0</v>
      </c>
      <c r="AF62" s="446"/>
      <c r="AG62" s="446"/>
      <c r="AH62" s="447"/>
      <c r="AI62" s="445">
        <f t="shared" ref="AI62" si="30">SUM(AI59:AL61)</f>
        <v>0</v>
      </c>
      <c r="AJ62" s="446"/>
      <c r="AK62" s="446"/>
      <c r="AL62" s="447"/>
      <c r="AM62" s="445">
        <f t="shared" ref="AM62" si="31">SUM(AM59:AP61)</f>
        <v>0</v>
      </c>
      <c r="AN62" s="446"/>
      <c r="AO62" s="446"/>
      <c r="AP62" s="447"/>
      <c r="AQ62" s="453" t="s">
        <v>703</v>
      </c>
      <c r="AR62" s="454"/>
      <c r="AS62" s="454"/>
      <c r="AT62" s="455"/>
      <c r="AU62" s="445">
        <f t="shared" ref="AU62" si="32">SUM(AU59:AX61)</f>
        <v>0</v>
      </c>
      <c r="AV62" s="446"/>
      <c r="AW62" s="446"/>
      <c r="AX62" s="447"/>
      <c r="AY62" s="453" t="s">
        <v>703</v>
      </c>
      <c r="AZ62" s="454"/>
      <c r="BA62" s="454"/>
      <c r="BB62" s="455"/>
      <c r="BC62" s="445">
        <f t="shared" ref="BC62" si="33">SUM(BC59:BF61)</f>
        <v>0</v>
      </c>
      <c r="BD62" s="446"/>
      <c r="BE62" s="446"/>
      <c r="BF62" s="447"/>
      <c r="BG62" s="121" t="str">
        <f t="shared" si="5"/>
        <v>n.é.</v>
      </c>
      <c r="BH62" s="122"/>
    </row>
    <row r="63" spans="1:60" ht="20.100000000000001" customHeight="1">
      <c r="A63" s="307" t="s">
        <v>213</v>
      </c>
      <c r="B63" s="308"/>
      <c r="C63" s="123" t="s">
        <v>456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5"/>
      <c r="AC63" s="96" t="s">
        <v>344</v>
      </c>
      <c r="AD63" s="97"/>
      <c r="AE63" s="442"/>
      <c r="AF63" s="443"/>
      <c r="AG63" s="443"/>
      <c r="AH63" s="444"/>
      <c r="AI63" s="442"/>
      <c r="AJ63" s="443"/>
      <c r="AK63" s="443"/>
      <c r="AL63" s="444"/>
      <c r="AM63" s="442"/>
      <c r="AN63" s="443"/>
      <c r="AO63" s="443"/>
      <c r="AP63" s="444"/>
      <c r="AQ63" s="459" t="s">
        <v>703</v>
      </c>
      <c r="AR63" s="460"/>
      <c r="AS63" s="460"/>
      <c r="AT63" s="461"/>
      <c r="AU63" s="442"/>
      <c r="AV63" s="443"/>
      <c r="AW63" s="443"/>
      <c r="AX63" s="444"/>
      <c r="AY63" s="459" t="s">
        <v>703</v>
      </c>
      <c r="AZ63" s="460"/>
      <c r="BA63" s="460"/>
      <c r="BB63" s="461"/>
      <c r="BC63" s="442"/>
      <c r="BD63" s="443"/>
      <c r="BE63" s="443"/>
      <c r="BF63" s="444"/>
      <c r="BG63" s="89" t="str">
        <f t="shared" si="5"/>
        <v>n.é.</v>
      </c>
      <c r="BH63" s="90"/>
    </row>
    <row r="64" spans="1:60" ht="20.100000000000001" customHeight="1">
      <c r="A64" s="307" t="s">
        <v>214</v>
      </c>
      <c r="B64" s="308"/>
      <c r="C64" s="93" t="s">
        <v>457</v>
      </c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5"/>
      <c r="AC64" s="96" t="s">
        <v>345</v>
      </c>
      <c r="AD64" s="97"/>
      <c r="AE64" s="442"/>
      <c r="AF64" s="443"/>
      <c r="AG64" s="443"/>
      <c r="AH64" s="444"/>
      <c r="AI64" s="442"/>
      <c r="AJ64" s="443"/>
      <c r="AK64" s="443"/>
      <c r="AL64" s="444"/>
      <c r="AM64" s="442"/>
      <c r="AN64" s="443"/>
      <c r="AO64" s="443"/>
      <c r="AP64" s="444"/>
      <c r="AQ64" s="459" t="s">
        <v>703</v>
      </c>
      <c r="AR64" s="460"/>
      <c r="AS64" s="460"/>
      <c r="AT64" s="461"/>
      <c r="AU64" s="442"/>
      <c r="AV64" s="443"/>
      <c r="AW64" s="443"/>
      <c r="AX64" s="444"/>
      <c r="AY64" s="459" t="s">
        <v>703</v>
      </c>
      <c r="AZ64" s="460"/>
      <c r="BA64" s="460"/>
      <c r="BB64" s="461"/>
      <c r="BC64" s="442"/>
      <c r="BD64" s="443"/>
      <c r="BE64" s="443"/>
      <c r="BF64" s="444"/>
      <c r="BG64" s="89" t="str">
        <f t="shared" si="5"/>
        <v>n.é.</v>
      </c>
      <c r="BH64" s="90"/>
    </row>
    <row r="65" spans="1:60" ht="20.100000000000001" customHeight="1">
      <c r="A65" s="307" t="s">
        <v>215</v>
      </c>
      <c r="B65" s="308"/>
      <c r="C65" s="123" t="s">
        <v>346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5"/>
      <c r="AC65" s="96" t="s">
        <v>347</v>
      </c>
      <c r="AD65" s="97"/>
      <c r="AE65" s="442"/>
      <c r="AF65" s="443"/>
      <c r="AG65" s="443"/>
      <c r="AH65" s="444"/>
      <c r="AI65" s="442"/>
      <c r="AJ65" s="443"/>
      <c r="AK65" s="443"/>
      <c r="AL65" s="444"/>
      <c r="AM65" s="442"/>
      <c r="AN65" s="443"/>
      <c r="AO65" s="443"/>
      <c r="AP65" s="444"/>
      <c r="AQ65" s="459" t="s">
        <v>703</v>
      </c>
      <c r="AR65" s="460"/>
      <c r="AS65" s="460"/>
      <c r="AT65" s="461"/>
      <c r="AU65" s="442"/>
      <c r="AV65" s="443"/>
      <c r="AW65" s="443"/>
      <c r="AX65" s="444"/>
      <c r="AY65" s="459" t="s">
        <v>703</v>
      </c>
      <c r="AZ65" s="460"/>
      <c r="BA65" s="460"/>
      <c r="BB65" s="461"/>
      <c r="BC65" s="442"/>
      <c r="BD65" s="443"/>
      <c r="BE65" s="443"/>
      <c r="BF65" s="444"/>
      <c r="BG65" s="89" t="str">
        <f t="shared" si="5"/>
        <v>n.é.</v>
      </c>
      <c r="BH65" s="90"/>
    </row>
    <row r="66" spans="1:60" s="3" customFormat="1" ht="20.100000000000001" customHeight="1">
      <c r="A66" s="415" t="s">
        <v>216</v>
      </c>
      <c r="B66" s="416"/>
      <c r="C66" s="113" t="s">
        <v>348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5"/>
      <c r="AC66" s="116" t="s">
        <v>349</v>
      </c>
      <c r="AD66" s="117"/>
      <c r="AE66" s="445">
        <f>SUM(AE63:AH65)</f>
        <v>0</v>
      </c>
      <c r="AF66" s="446"/>
      <c r="AG66" s="446"/>
      <c r="AH66" s="447"/>
      <c r="AI66" s="445">
        <f t="shared" ref="AI66" si="34">SUM(AI63:AL65)</f>
        <v>0</v>
      </c>
      <c r="AJ66" s="446"/>
      <c r="AK66" s="446"/>
      <c r="AL66" s="447"/>
      <c r="AM66" s="445">
        <f t="shared" ref="AM66" si="35">SUM(AM63:AP65)</f>
        <v>0</v>
      </c>
      <c r="AN66" s="446"/>
      <c r="AO66" s="446"/>
      <c r="AP66" s="447"/>
      <c r="AQ66" s="453" t="s">
        <v>703</v>
      </c>
      <c r="AR66" s="454"/>
      <c r="AS66" s="454"/>
      <c r="AT66" s="455"/>
      <c r="AU66" s="445">
        <f t="shared" ref="AU66" si="36">SUM(AU63:AX65)</f>
        <v>0</v>
      </c>
      <c r="AV66" s="446"/>
      <c r="AW66" s="446"/>
      <c r="AX66" s="447"/>
      <c r="AY66" s="453" t="s">
        <v>703</v>
      </c>
      <c r="AZ66" s="454"/>
      <c r="BA66" s="454"/>
      <c r="BB66" s="455"/>
      <c r="BC66" s="445">
        <f t="shared" ref="BC66" si="37">SUM(BC63:BF65)</f>
        <v>0</v>
      </c>
      <c r="BD66" s="446"/>
      <c r="BE66" s="446"/>
      <c r="BF66" s="447"/>
      <c r="BG66" s="121" t="str">
        <f t="shared" si="5"/>
        <v>n.é.</v>
      </c>
      <c r="BH66" s="122"/>
    </row>
    <row r="67" spans="1:60" s="3" customFormat="1" ht="20.100000000000001" customHeight="1">
      <c r="A67" s="321" t="s">
        <v>217</v>
      </c>
      <c r="B67" s="322"/>
      <c r="C67" s="131" t="s">
        <v>350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3"/>
      <c r="AC67" s="134" t="s">
        <v>351</v>
      </c>
      <c r="AD67" s="135"/>
      <c r="AE67" s="465">
        <f>AE20+AE26+AE40+AE52+AE58+AE62+AE66</f>
        <v>660</v>
      </c>
      <c r="AF67" s="466"/>
      <c r="AG67" s="466"/>
      <c r="AH67" s="467"/>
      <c r="AI67" s="465">
        <f t="shared" ref="AI67" si="38">AI20+AI26+AI40+AI52+AI58+AI62+AI66</f>
        <v>740</v>
      </c>
      <c r="AJ67" s="466"/>
      <c r="AK67" s="466"/>
      <c r="AL67" s="467"/>
      <c r="AM67" s="465">
        <f t="shared" ref="AM67" si="39">AM20+AM26+AM40+AM52+AM58+AM62+AM66</f>
        <v>303</v>
      </c>
      <c r="AN67" s="466"/>
      <c r="AO67" s="466"/>
      <c r="AP67" s="467"/>
      <c r="AQ67" s="462" t="s">
        <v>703</v>
      </c>
      <c r="AR67" s="463"/>
      <c r="AS67" s="463"/>
      <c r="AT67" s="464"/>
      <c r="AU67" s="465">
        <f t="shared" ref="AU67" si="40">AU20+AU26+AU40+AU52+AU58+AU62+AU66</f>
        <v>0</v>
      </c>
      <c r="AV67" s="466"/>
      <c r="AW67" s="466"/>
      <c r="AX67" s="467"/>
      <c r="AY67" s="462" t="s">
        <v>703</v>
      </c>
      <c r="AZ67" s="463"/>
      <c r="BA67" s="463"/>
      <c r="BB67" s="464"/>
      <c r="BC67" s="465">
        <f t="shared" ref="BC67" si="41">BC20+BC26+BC40+BC52+BC58+BC62+BC66</f>
        <v>303</v>
      </c>
      <c r="BD67" s="466"/>
      <c r="BE67" s="466"/>
      <c r="BF67" s="467"/>
      <c r="BG67" s="139">
        <f t="shared" si="5"/>
        <v>0.40945945945945944</v>
      </c>
      <c r="BH67" s="140"/>
    </row>
    <row r="68" spans="1:60" ht="20.100000000000001" customHeight="1">
      <c r="A68" s="307" t="s">
        <v>218</v>
      </c>
      <c r="B68" s="308"/>
      <c r="C68" s="143" t="s">
        <v>352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5"/>
      <c r="AC68" s="146" t="s">
        <v>353</v>
      </c>
      <c r="AD68" s="147"/>
      <c r="AE68" s="442"/>
      <c r="AF68" s="443"/>
      <c r="AG68" s="443"/>
      <c r="AH68" s="444"/>
      <c r="AI68" s="442"/>
      <c r="AJ68" s="443"/>
      <c r="AK68" s="443"/>
      <c r="AL68" s="444"/>
      <c r="AM68" s="442"/>
      <c r="AN68" s="443"/>
      <c r="AO68" s="443"/>
      <c r="AP68" s="444"/>
      <c r="AQ68" s="459" t="s">
        <v>703</v>
      </c>
      <c r="AR68" s="460"/>
      <c r="AS68" s="460"/>
      <c r="AT68" s="461"/>
      <c r="AU68" s="442"/>
      <c r="AV68" s="443"/>
      <c r="AW68" s="443"/>
      <c r="AX68" s="444"/>
      <c r="AY68" s="459" t="s">
        <v>703</v>
      </c>
      <c r="AZ68" s="460"/>
      <c r="BA68" s="460"/>
      <c r="BB68" s="461"/>
      <c r="BC68" s="442"/>
      <c r="BD68" s="443"/>
      <c r="BE68" s="443"/>
      <c r="BF68" s="444"/>
      <c r="BG68" s="89" t="str">
        <f t="shared" si="5"/>
        <v>n.é.</v>
      </c>
      <c r="BH68" s="90"/>
    </row>
    <row r="69" spans="1:60" ht="20.100000000000001" customHeight="1">
      <c r="A69" s="307" t="s">
        <v>219</v>
      </c>
      <c r="B69" s="308"/>
      <c r="C69" s="123" t="s">
        <v>354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5"/>
      <c r="AC69" s="146" t="s">
        <v>355</v>
      </c>
      <c r="AD69" s="147"/>
      <c r="AE69" s="442"/>
      <c r="AF69" s="443"/>
      <c r="AG69" s="443"/>
      <c r="AH69" s="444"/>
      <c r="AI69" s="442"/>
      <c r="AJ69" s="443"/>
      <c r="AK69" s="443"/>
      <c r="AL69" s="444"/>
      <c r="AM69" s="442"/>
      <c r="AN69" s="443"/>
      <c r="AO69" s="443"/>
      <c r="AP69" s="444"/>
      <c r="AQ69" s="459" t="s">
        <v>703</v>
      </c>
      <c r="AR69" s="460"/>
      <c r="AS69" s="460"/>
      <c r="AT69" s="461"/>
      <c r="AU69" s="442"/>
      <c r="AV69" s="443"/>
      <c r="AW69" s="443"/>
      <c r="AX69" s="444"/>
      <c r="AY69" s="459" t="s">
        <v>703</v>
      </c>
      <c r="AZ69" s="460"/>
      <c r="BA69" s="460"/>
      <c r="BB69" s="461"/>
      <c r="BC69" s="442"/>
      <c r="BD69" s="443"/>
      <c r="BE69" s="443"/>
      <c r="BF69" s="444"/>
      <c r="BG69" s="89" t="str">
        <f t="shared" si="5"/>
        <v>n.é.</v>
      </c>
      <c r="BH69" s="90"/>
    </row>
    <row r="70" spans="1:60" ht="20.100000000000001" customHeight="1">
      <c r="A70" s="307" t="s">
        <v>220</v>
      </c>
      <c r="B70" s="308"/>
      <c r="C70" s="143" t="s">
        <v>356</v>
      </c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5"/>
      <c r="AC70" s="146" t="s">
        <v>357</v>
      </c>
      <c r="AD70" s="147"/>
      <c r="AE70" s="442"/>
      <c r="AF70" s="443"/>
      <c r="AG70" s="443"/>
      <c r="AH70" s="444"/>
      <c r="AI70" s="442"/>
      <c r="AJ70" s="443"/>
      <c r="AK70" s="443"/>
      <c r="AL70" s="444"/>
      <c r="AM70" s="442"/>
      <c r="AN70" s="443"/>
      <c r="AO70" s="443"/>
      <c r="AP70" s="444"/>
      <c r="AQ70" s="459" t="s">
        <v>703</v>
      </c>
      <c r="AR70" s="460"/>
      <c r="AS70" s="460"/>
      <c r="AT70" s="461"/>
      <c r="AU70" s="442"/>
      <c r="AV70" s="443"/>
      <c r="AW70" s="443"/>
      <c r="AX70" s="444"/>
      <c r="AY70" s="459" t="s">
        <v>703</v>
      </c>
      <c r="AZ70" s="460"/>
      <c r="BA70" s="460"/>
      <c r="BB70" s="461"/>
      <c r="BC70" s="442"/>
      <c r="BD70" s="443"/>
      <c r="BE70" s="443"/>
      <c r="BF70" s="444"/>
      <c r="BG70" s="89" t="str">
        <f t="shared" si="5"/>
        <v>n.é.</v>
      </c>
      <c r="BH70" s="90"/>
    </row>
    <row r="71" spans="1:60" s="3" customFormat="1" ht="20.100000000000001" customHeight="1">
      <c r="A71" s="415" t="s">
        <v>221</v>
      </c>
      <c r="B71" s="416"/>
      <c r="C71" s="126" t="s">
        <v>458</v>
      </c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8"/>
      <c r="AC71" s="141" t="s">
        <v>358</v>
      </c>
      <c r="AD71" s="142"/>
      <c r="AE71" s="445">
        <f>SUM(AE68:AH70)</f>
        <v>0</v>
      </c>
      <c r="AF71" s="446"/>
      <c r="AG71" s="446"/>
      <c r="AH71" s="447"/>
      <c r="AI71" s="445">
        <f t="shared" ref="AI71" si="42">SUM(AI68:AL70)</f>
        <v>0</v>
      </c>
      <c r="AJ71" s="446"/>
      <c r="AK71" s="446"/>
      <c r="AL71" s="447"/>
      <c r="AM71" s="445">
        <f t="shared" ref="AM71" si="43">SUM(AM68:AP70)</f>
        <v>0</v>
      </c>
      <c r="AN71" s="446"/>
      <c r="AO71" s="446"/>
      <c r="AP71" s="447"/>
      <c r="AQ71" s="453" t="s">
        <v>703</v>
      </c>
      <c r="AR71" s="454"/>
      <c r="AS71" s="454"/>
      <c r="AT71" s="455"/>
      <c r="AU71" s="445">
        <f t="shared" ref="AU71" si="44">SUM(AU68:AX70)</f>
        <v>0</v>
      </c>
      <c r="AV71" s="446"/>
      <c r="AW71" s="446"/>
      <c r="AX71" s="447"/>
      <c r="AY71" s="453" t="s">
        <v>703</v>
      </c>
      <c r="AZ71" s="454"/>
      <c r="BA71" s="454"/>
      <c r="BB71" s="455"/>
      <c r="BC71" s="445">
        <f t="shared" ref="BC71" si="45">SUM(BC68:BF70)</f>
        <v>0</v>
      </c>
      <c r="BD71" s="446"/>
      <c r="BE71" s="446"/>
      <c r="BF71" s="447"/>
      <c r="BG71" s="121" t="str">
        <f t="shared" si="5"/>
        <v>n.é.</v>
      </c>
      <c r="BH71" s="122"/>
    </row>
    <row r="72" spans="1:60" ht="20.100000000000001" customHeight="1">
      <c r="A72" s="307" t="s">
        <v>222</v>
      </c>
      <c r="B72" s="308"/>
      <c r="C72" s="123" t="s">
        <v>359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5"/>
      <c r="AC72" s="146" t="s">
        <v>360</v>
      </c>
      <c r="AD72" s="147"/>
      <c r="AE72" s="442"/>
      <c r="AF72" s="443"/>
      <c r="AG72" s="443"/>
      <c r="AH72" s="444"/>
      <c r="AI72" s="442"/>
      <c r="AJ72" s="443"/>
      <c r="AK72" s="443"/>
      <c r="AL72" s="444"/>
      <c r="AM72" s="442"/>
      <c r="AN72" s="443"/>
      <c r="AO72" s="443"/>
      <c r="AP72" s="444"/>
      <c r="AQ72" s="459" t="s">
        <v>703</v>
      </c>
      <c r="AR72" s="460"/>
      <c r="AS72" s="460"/>
      <c r="AT72" s="461"/>
      <c r="AU72" s="442"/>
      <c r="AV72" s="443"/>
      <c r="AW72" s="443"/>
      <c r="AX72" s="444"/>
      <c r="AY72" s="459" t="s">
        <v>703</v>
      </c>
      <c r="AZ72" s="460"/>
      <c r="BA72" s="460"/>
      <c r="BB72" s="461"/>
      <c r="BC72" s="442"/>
      <c r="BD72" s="443"/>
      <c r="BE72" s="443"/>
      <c r="BF72" s="444"/>
      <c r="BG72" s="89" t="str">
        <f t="shared" si="5"/>
        <v>n.é.</v>
      </c>
      <c r="BH72" s="90"/>
    </row>
    <row r="73" spans="1:60" ht="20.100000000000001" customHeight="1">
      <c r="A73" s="307" t="s">
        <v>223</v>
      </c>
      <c r="B73" s="308"/>
      <c r="C73" s="143" t="s">
        <v>361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5"/>
      <c r="AC73" s="146" t="s">
        <v>362</v>
      </c>
      <c r="AD73" s="147"/>
      <c r="AE73" s="442"/>
      <c r="AF73" s="443"/>
      <c r="AG73" s="443"/>
      <c r="AH73" s="444"/>
      <c r="AI73" s="442"/>
      <c r="AJ73" s="443"/>
      <c r="AK73" s="443"/>
      <c r="AL73" s="444"/>
      <c r="AM73" s="442"/>
      <c r="AN73" s="443"/>
      <c r="AO73" s="443"/>
      <c r="AP73" s="444"/>
      <c r="AQ73" s="459" t="s">
        <v>703</v>
      </c>
      <c r="AR73" s="460"/>
      <c r="AS73" s="460"/>
      <c r="AT73" s="461"/>
      <c r="AU73" s="442"/>
      <c r="AV73" s="443"/>
      <c r="AW73" s="443"/>
      <c r="AX73" s="444"/>
      <c r="AY73" s="459" t="s">
        <v>703</v>
      </c>
      <c r="AZ73" s="460"/>
      <c r="BA73" s="460"/>
      <c r="BB73" s="461"/>
      <c r="BC73" s="442"/>
      <c r="BD73" s="443"/>
      <c r="BE73" s="443"/>
      <c r="BF73" s="444"/>
      <c r="BG73" s="89" t="str">
        <f t="shared" si="5"/>
        <v>n.é.</v>
      </c>
      <c r="BH73" s="90"/>
    </row>
    <row r="74" spans="1:60" ht="20.100000000000001" customHeight="1">
      <c r="A74" s="307" t="s">
        <v>224</v>
      </c>
      <c r="B74" s="308"/>
      <c r="C74" s="123" t="s">
        <v>363</v>
      </c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5"/>
      <c r="AC74" s="146" t="s">
        <v>364</v>
      </c>
      <c r="AD74" s="147"/>
      <c r="AE74" s="442"/>
      <c r="AF74" s="443"/>
      <c r="AG74" s="443"/>
      <c r="AH74" s="444"/>
      <c r="AI74" s="442"/>
      <c r="AJ74" s="443"/>
      <c r="AK74" s="443"/>
      <c r="AL74" s="444"/>
      <c r="AM74" s="442"/>
      <c r="AN74" s="443"/>
      <c r="AO74" s="443"/>
      <c r="AP74" s="444"/>
      <c r="AQ74" s="459" t="s">
        <v>703</v>
      </c>
      <c r="AR74" s="460"/>
      <c r="AS74" s="460"/>
      <c r="AT74" s="461"/>
      <c r="AU74" s="442"/>
      <c r="AV74" s="443"/>
      <c r="AW74" s="443"/>
      <c r="AX74" s="444"/>
      <c r="AY74" s="459" t="s">
        <v>703</v>
      </c>
      <c r="AZ74" s="460"/>
      <c r="BA74" s="460"/>
      <c r="BB74" s="461"/>
      <c r="BC74" s="442"/>
      <c r="BD74" s="443"/>
      <c r="BE74" s="443"/>
      <c r="BF74" s="444"/>
      <c r="BG74" s="89" t="str">
        <f t="shared" si="5"/>
        <v>n.é.</v>
      </c>
      <c r="BH74" s="90"/>
    </row>
    <row r="75" spans="1:60" ht="20.100000000000001" customHeight="1">
      <c r="A75" s="307" t="s">
        <v>225</v>
      </c>
      <c r="B75" s="308"/>
      <c r="C75" s="143" t="s">
        <v>365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5"/>
      <c r="AC75" s="146" t="s">
        <v>366</v>
      </c>
      <c r="AD75" s="147"/>
      <c r="AE75" s="442"/>
      <c r="AF75" s="443"/>
      <c r="AG75" s="443"/>
      <c r="AH75" s="444"/>
      <c r="AI75" s="442"/>
      <c r="AJ75" s="443"/>
      <c r="AK75" s="443"/>
      <c r="AL75" s="444"/>
      <c r="AM75" s="442"/>
      <c r="AN75" s="443"/>
      <c r="AO75" s="443"/>
      <c r="AP75" s="444"/>
      <c r="AQ75" s="459" t="s">
        <v>703</v>
      </c>
      <c r="AR75" s="460"/>
      <c r="AS75" s="460"/>
      <c r="AT75" s="461"/>
      <c r="AU75" s="442"/>
      <c r="AV75" s="443"/>
      <c r="AW75" s="443"/>
      <c r="AX75" s="444"/>
      <c r="AY75" s="459" t="s">
        <v>703</v>
      </c>
      <c r="AZ75" s="460"/>
      <c r="BA75" s="460"/>
      <c r="BB75" s="461"/>
      <c r="BC75" s="442"/>
      <c r="BD75" s="443"/>
      <c r="BE75" s="443"/>
      <c r="BF75" s="444"/>
      <c r="BG75" s="89" t="str">
        <f t="shared" si="5"/>
        <v>n.é.</v>
      </c>
      <c r="BH75" s="90"/>
    </row>
    <row r="76" spans="1:60" s="3" customFormat="1" ht="20.100000000000001" customHeight="1">
      <c r="A76" s="415" t="s">
        <v>226</v>
      </c>
      <c r="B76" s="416"/>
      <c r="C76" s="148" t="s">
        <v>459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50"/>
      <c r="AC76" s="141" t="s">
        <v>367</v>
      </c>
      <c r="AD76" s="142"/>
      <c r="AE76" s="445">
        <f>SUM(AE72:AH75)</f>
        <v>0</v>
      </c>
      <c r="AF76" s="446"/>
      <c r="AG76" s="446"/>
      <c r="AH76" s="447"/>
      <c r="AI76" s="445">
        <f t="shared" ref="AI76" si="46">SUM(AI72:AL75)</f>
        <v>0</v>
      </c>
      <c r="AJ76" s="446"/>
      <c r="AK76" s="446"/>
      <c r="AL76" s="447"/>
      <c r="AM76" s="445">
        <f t="shared" ref="AM76" si="47">SUM(AM72:AP75)</f>
        <v>0</v>
      </c>
      <c r="AN76" s="446"/>
      <c r="AO76" s="446"/>
      <c r="AP76" s="447"/>
      <c r="AQ76" s="453" t="s">
        <v>703</v>
      </c>
      <c r="AR76" s="454"/>
      <c r="AS76" s="454"/>
      <c r="AT76" s="455"/>
      <c r="AU76" s="445">
        <f t="shared" ref="AU76" si="48">SUM(AU72:AX75)</f>
        <v>0</v>
      </c>
      <c r="AV76" s="446"/>
      <c r="AW76" s="446"/>
      <c r="AX76" s="447"/>
      <c r="AY76" s="453" t="s">
        <v>703</v>
      </c>
      <c r="AZ76" s="454"/>
      <c r="BA76" s="454"/>
      <c r="BB76" s="455"/>
      <c r="BC76" s="445">
        <f t="shared" ref="BC76" si="49">SUM(BC72:BF75)</f>
        <v>0</v>
      </c>
      <c r="BD76" s="446"/>
      <c r="BE76" s="446"/>
      <c r="BF76" s="447"/>
      <c r="BG76" s="121" t="str">
        <f t="shared" si="5"/>
        <v>n.é.</v>
      </c>
      <c r="BH76" s="122"/>
    </row>
    <row r="77" spans="1:60" ht="20.100000000000001" customHeight="1">
      <c r="A77" s="307" t="s">
        <v>227</v>
      </c>
      <c r="B77" s="308"/>
      <c r="C77" s="93" t="s">
        <v>368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5"/>
      <c r="AC77" s="146" t="s">
        <v>369</v>
      </c>
      <c r="AD77" s="147"/>
      <c r="AE77" s="442">
        <v>0</v>
      </c>
      <c r="AF77" s="443"/>
      <c r="AG77" s="443"/>
      <c r="AH77" s="444"/>
      <c r="AI77" s="442">
        <v>4</v>
      </c>
      <c r="AJ77" s="443"/>
      <c r="AK77" s="443"/>
      <c r="AL77" s="444"/>
      <c r="AM77" s="442">
        <v>4</v>
      </c>
      <c r="AN77" s="443"/>
      <c r="AO77" s="443"/>
      <c r="AP77" s="444"/>
      <c r="AQ77" s="459" t="s">
        <v>703</v>
      </c>
      <c r="AR77" s="460"/>
      <c r="AS77" s="460"/>
      <c r="AT77" s="461"/>
      <c r="AU77" s="442">
        <v>0</v>
      </c>
      <c r="AV77" s="443"/>
      <c r="AW77" s="443"/>
      <c r="AX77" s="444"/>
      <c r="AY77" s="459" t="s">
        <v>703</v>
      </c>
      <c r="AZ77" s="460"/>
      <c r="BA77" s="460"/>
      <c r="BB77" s="461"/>
      <c r="BC77" s="442">
        <v>4</v>
      </c>
      <c r="BD77" s="443"/>
      <c r="BE77" s="443"/>
      <c r="BF77" s="444"/>
      <c r="BG77" s="89">
        <f t="shared" si="5"/>
        <v>1</v>
      </c>
      <c r="BH77" s="90"/>
    </row>
    <row r="78" spans="1:60" ht="20.100000000000001" customHeight="1">
      <c r="A78" s="307" t="s">
        <v>228</v>
      </c>
      <c r="B78" s="308"/>
      <c r="C78" s="93" t="s">
        <v>370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5"/>
      <c r="AC78" s="146" t="s">
        <v>371</v>
      </c>
      <c r="AD78" s="147"/>
      <c r="AE78" s="442"/>
      <c r="AF78" s="443"/>
      <c r="AG78" s="443"/>
      <c r="AH78" s="444"/>
      <c r="AI78" s="442"/>
      <c r="AJ78" s="443"/>
      <c r="AK78" s="443"/>
      <c r="AL78" s="444"/>
      <c r="AM78" s="442"/>
      <c r="AN78" s="443"/>
      <c r="AO78" s="443"/>
      <c r="AP78" s="444"/>
      <c r="AQ78" s="459" t="s">
        <v>703</v>
      </c>
      <c r="AR78" s="460"/>
      <c r="AS78" s="460"/>
      <c r="AT78" s="461"/>
      <c r="AU78" s="442"/>
      <c r="AV78" s="443"/>
      <c r="AW78" s="443"/>
      <c r="AX78" s="444"/>
      <c r="AY78" s="459" t="s">
        <v>703</v>
      </c>
      <c r="AZ78" s="460"/>
      <c r="BA78" s="460"/>
      <c r="BB78" s="461"/>
      <c r="BC78" s="442"/>
      <c r="BD78" s="443"/>
      <c r="BE78" s="443"/>
      <c r="BF78" s="444"/>
      <c r="BG78" s="89" t="str">
        <f t="shared" si="5"/>
        <v>n.é.</v>
      </c>
      <c r="BH78" s="90"/>
    </row>
    <row r="79" spans="1:60" s="3" customFormat="1" ht="20.100000000000001" customHeight="1">
      <c r="A79" s="415" t="s">
        <v>229</v>
      </c>
      <c r="B79" s="416"/>
      <c r="C79" s="113" t="s">
        <v>460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5"/>
      <c r="AC79" s="141" t="s">
        <v>372</v>
      </c>
      <c r="AD79" s="142"/>
      <c r="AE79" s="445">
        <f>SUM(AE77:AH78)</f>
        <v>0</v>
      </c>
      <c r="AF79" s="446"/>
      <c r="AG79" s="446"/>
      <c r="AH79" s="447"/>
      <c r="AI79" s="445">
        <f t="shared" ref="AI79" si="50">SUM(AI77:AL78)</f>
        <v>4</v>
      </c>
      <c r="AJ79" s="446"/>
      <c r="AK79" s="446"/>
      <c r="AL79" s="447"/>
      <c r="AM79" s="445">
        <f t="shared" ref="AM79" si="51">SUM(AM77:AP78)</f>
        <v>4</v>
      </c>
      <c r="AN79" s="446"/>
      <c r="AO79" s="446"/>
      <c r="AP79" s="447"/>
      <c r="AQ79" s="453" t="s">
        <v>703</v>
      </c>
      <c r="AR79" s="454"/>
      <c r="AS79" s="454"/>
      <c r="AT79" s="455"/>
      <c r="AU79" s="445">
        <f t="shared" ref="AU79" si="52">SUM(AU77:AX78)</f>
        <v>0</v>
      </c>
      <c r="AV79" s="446"/>
      <c r="AW79" s="446"/>
      <c r="AX79" s="447"/>
      <c r="AY79" s="453" t="s">
        <v>703</v>
      </c>
      <c r="AZ79" s="454"/>
      <c r="BA79" s="454"/>
      <c r="BB79" s="455"/>
      <c r="BC79" s="445">
        <f t="shared" ref="BC79" si="53">SUM(BC77:BF78)</f>
        <v>4</v>
      </c>
      <c r="BD79" s="446"/>
      <c r="BE79" s="446"/>
      <c r="BF79" s="447"/>
      <c r="BG79" s="121">
        <f t="shared" si="5"/>
        <v>1</v>
      </c>
      <c r="BH79" s="122"/>
    </row>
    <row r="80" spans="1:60" ht="20.100000000000001" customHeight="1">
      <c r="A80" s="307" t="s">
        <v>230</v>
      </c>
      <c r="B80" s="308"/>
      <c r="C80" s="143" t="s">
        <v>373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5"/>
      <c r="AC80" s="146" t="s">
        <v>374</v>
      </c>
      <c r="AD80" s="147"/>
      <c r="AE80" s="442"/>
      <c r="AF80" s="443"/>
      <c r="AG80" s="443"/>
      <c r="AH80" s="444"/>
      <c r="AI80" s="442"/>
      <c r="AJ80" s="443"/>
      <c r="AK80" s="443"/>
      <c r="AL80" s="444"/>
      <c r="AM80" s="442"/>
      <c r="AN80" s="443"/>
      <c r="AO80" s="443"/>
      <c r="AP80" s="444"/>
      <c r="AQ80" s="459" t="s">
        <v>703</v>
      </c>
      <c r="AR80" s="460"/>
      <c r="AS80" s="460"/>
      <c r="AT80" s="461"/>
      <c r="AU80" s="442"/>
      <c r="AV80" s="443"/>
      <c r="AW80" s="443"/>
      <c r="AX80" s="444"/>
      <c r="AY80" s="459" t="s">
        <v>703</v>
      </c>
      <c r="AZ80" s="460"/>
      <c r="BA80" s="460"/>
      <c r="BB80" s="461"/>
      <c r="BC80" s="442"/>
      <c r="BD80" s="443"/>
      <c r="BE80" s="443"/>
      <c r="BF80" s="444"/>
      <c r="BG80" s="89" t="str">
        <f t="shared" si="5"/>
        <v>n.é.</v>
      </c>
      <c r="BH80" s="90"/>
    </row>
    <row r="81" spans="1:60" ht="20.100000000000001" customHeight="1">
      <c r="A81" s="307" t="s">
        <v>231</v>
      </c>
      <c r="B81" s="308"/>
      <c r="C81" s="143" t="s">
        <v>375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5"/>
      <c r="AC81" s="146" t="s">
        <v>376</v>
      </c>
      <c r="AD81" s="147"/>
      <c r="AE81" s="442"/>
      <c r="AF81" s="443"/>
      <c r="AG81" s="443"/>
      <c r="AH81" s="444"/>
      <c r="AI81" s="442"/>
      <c r="AJ81" s="443"/>
      <c r="AK81" s="443"/>
      <c r="AL81" s="444"/>
      <c r="AM81" s="442"/>
      <c r="AN81" s="443"/>
      <c r="AO81" s="443"/>
      <c r="AP81" s="444"/>
      <c r="AQ81" s="459" t="s">
        <v>703</v>
      </c>
      <c r="AR81" s="460"/>
      <c r="AS81" s="460"/>
      <c r="AT81" s="461"/>
      <c r="AU81" s="442"/>
      <c r="AV81" s="443"/>
      <c r="AW81" s="443"/>
      <c r="AX81" s="444"/>
      <c r="AY81" s="459" t="s">
        <v>703</v>
      </c>
      <c r="AZ81" s="460"/>
      <c r="BA81" s="460"/>
      <c r="BB81" s="461"/>
      <c r="BC81" s="442"/>
      <c r="BD81" s="443"/>
      <c r="BE81" s="443"/>
      <c r="BF81" s="444"/>
      <c r="BG81" s="89" t="str">
        <f t="shared" si="5"/>
        <v>n.é.</v>
      </c>
      <c r="BH81" s="90"/>
    </row>
    <row r="82" spans="1:60" ht="20.100000000000001" customHeight="1">
      <c r="A82" s="307" t="s">
        <v>232</v>
      </c>
      <c r="B82" s="308"/>
      <c r="C82" s="143" t="s">
        <v>377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5"/>
      <c r="AC82" s="146" t="s">
        <v>378</v>
      </c>
      <c r="AD82" s="147"/>
      <c r="AE82" s="442">
        <v>37114</v>
      </c>
      <c r="AF82" s="443"/>
      <c r="AG82" s="443"/>
      <c r="AH82" s="444"/>
      <c r="AI82" s="442">
        <v>37115</v>
      </c>
      <c r="AJ82" s="443"/>
      <c r="AK82" s="443"/>
      <c r="AL82" s="444"/>
      <c r="AM82" s="442">
        <v>18218</v>
      </c>
      <c r="AN82" s="443"/>
      <c r="AO82" s="443"/>
      <c r="AP82" s="444"/>
      <c r="AQ82" s="459" t="s">
        <v>703</v>
      </c>
      <c r="AR82" s="460"/>
      <c r="AS82" s="460"/>
      <c r="AT82" s="461"/>
      <c r="AU82" s="442">
        <v>0</v>
      </c>
      <c r="AV82" s="443"/>
      <c r="AW82" s="443"/>
      <c r="AX82" s="444"/>
      <c r="AY82" s="459" t="s">
        <v>703</v>
      </c>
      <c r="AZ82" s="460"/>
      <c r="BA82" s="460"/>
      <c r="BB82" s="461"/>
      <c r="BC82" s="442">
        <v>18218</v>
      </c>
      <c r="BD82" s="443"/>
      <c r="BE82" s="443"/>
      <c r="BF82" s="444"/>
      <c r="BG82" s="89">
        <f t="shared" si="5"/>
        <v>0.49085275495082853</v>
      </c>
      <c r="BH82" s="90"/>
    </row>
    <row r="83" spans="1:60" ht="20.100000000000001" customHeight="1">
      <c r="A83" s="307" t="s">
        <v>233</v>
      </c>
      <c r="B83" s="308"/>
      <c r="C83" s="143" t="s">
        <v>379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5"/>
      <c r="AC83" s="146" t="s">
        <v>380</v>
      </c>
      <c r="AD83" s="147"/>
      <c r="AE83" s="442"/>
      <c r="AF83" s="443"/>
      <c r="AG83" s="443"/>
      <c r="AH83" s="444"/>
      <c r="AI83" s="442"/>
      <c r="AJ83" s="443"/>
      <c r="AK83" s="443"/>
      <c r="AL83" s="444"/>
      <c r="AM83" s="442"/>
      <c r="AN83" s="443"/>
      <c r="AO83" s="443"/>
      <c r="AP83" s="444"/>
      <c r="AQ83" s="459" t="s">
        <v>703</v>
      </c>
      <c r="AR83" s="460"/>
      <c r="AS83" s="460"/>
      <c r="AT83" s="461"/>
      <c r="AU83" s="442"/>
      <c r="AV83" s="443"/>
      <c r="AW83" s="443"/>
      <c r="AX83" s="444"/>
      <c r="AY83" s="459" t="s">
        <v>703</v>
      </c>
      <c r="AZ83" s="460"/>
      <c r="BA83" s="460"/>
      <c r="BB83" s="461"/>
      <c r="BC83" s="442"/>
      <c r="BD83" s="443"/>
      <c r="BE83" s="443"/>
      <c r="BF83" s="444"/>
      <c r="BG83" s="89" t="str">
        <f t="shared" si="5"/>
        <v>n.é.</v>
      </c>
      <c r="BH83" s="90"/>
    </row>
    <row r="84" spans="1:60" ht="20.100000000000001" customHeight="1">
      <c r="A84" s="307" t="s">
        <v>234</v>
      </c>
      <c r="B84" s="308"/>
      <c r="C84" s="123" t="s">
        <v>381</v>
      </c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5"/>
      <c r="AC84" s="146" t="s">
        <v>382</v>
      </c>
      <c r="AD84" s="147"/>
      <c r="AE84" s="442"/>
      <c r="AF84" s="443"/>
      <c r="AG84" s="443"/>
      <c r="AH84" s="444"/>
      <c r="AI84" s="442"/>
      <c r="AJ84" s="443"/>
      <c r="AK84" s="443"/>
      <c r="AL84" s="444"/>
      <c r="AM84" s="442"/>
      <c r="AN84" s="443"/>
      <c r="AO84" s="443"/>
      <c r="AP84" s="444"/>
      <c r="AQ84" s="459" t="s">
        <v>703</v>
      </c>
      <c r="AR84" s="460"/>
      <c r="AS84" s="460"/>
      <c r="AT84" s="461"/>
      <c r="AU84" s="442"/>
      <c r="AV84" s="443"/>
      <c r="AW84" s="443"/>
      <c r="AX84" s="444"/>
      <c r="AY84" s="459" t="s">
        <v>703</v>
      </c>
      <c r="AZ84" s="460"/>
      <c r="BA84" s="460"/>
      <c r="BB84" s="461"/>
      <c r="BC84" s="442"/>
      <c r="BD84" s="443"/>
      <c r="BE84" s="443"/>
      <c r="BF84" s="444"/>
      <c r="BG84" s="89" t="str">
        <f t="shared" ref="BG84:BG147" si="54">IF(AI84&gt;0,BC84/AI84,"n.é.")</f>
        <v>n.é.</v>
      </c>
      <c r="BH84" s="90"/>
    </row>
    <row r="85" spans="1:60" s="3" customFormat="1" ht="20.100000000000001" customHeight="1">
      <c r="A85" s="415" t="s">
        <v>235</v>
      </c>
      <c r="B85" s="416"/>
      <c r="C85" s="126" t="s">
        <v>461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8"/>
      <c r="AC85" s="141" t="s">
        <v>383</v>
      </c>
      <c r="AD85" s="142"/>
      <c r="AE85" s="445">
        <f>AE71+AE76+SUM(AE79:AH84)</f>
        <v>37114</v>
      </c>
      <c r="AF85" s="446"/>
      <c r="AG85" s="446"/>
      <c r="AH85" s="447"/>
      <c r="AI85" s="445">
        <f t="shared" ref="AI85" si="55">AI71+AI76+SUM(AI79:AL84)</f>
        <v>37119</v>
      </c>
      <c r="AJ85" s="446"/>
      <c r="AK85" s="446"/>
      <c r="AL85" s="447"/>
      <c r="AM85" s="445">
        <f t="shared" ref="AM85" si="56">AM71+AM76+SUM(AM79:AP84)</f>
        <v>18222</v>
      </c>
      <c r="AN85" s="446"/>
      <c r="AO85" s="446"/>
      <c r="AP85" s="447"/>
      <c r="AQ85" s="453" t="s">
        <v>703</v>
      </c>
      <c r="AR85" s="454"/>
      <c r="AS85" s="454"/>
      <c r="AT85" s="455"/>
      <c r="AU85" s="445">
        <f t="shared" ref="AU85" si="57">AU71+AU76+SUM(AU79:AX84)</f>
        <v>0</v>
      </c>
      <c r="AV85" s="446"/>
      <c r="AW85" s="446"/>
      <c r="AX85" s="447"/>
      <c r="AY85" s="453" t="s">
        <v>703</v>
      </c>
      <c r="AZ85" s="454"/>
      <c r="BA85" s="454"/>
      <c r="BB85" s="455"/>
      <c r="BC85" s="445">
        <f t="shared" ref="BC85" si="58">BC71+BC76+SUM(BC79:BF84)</f>
        <v>18222</v>
      </c>
      <c r="BD85" s="446"/>
      <c r="BE85" s="446"/>
      <c r="BF85" s="447"/>
      <c r="BG85" s="121">
        <f t="shared" si="54"/>
        <v>0.49090762143376709</v>
      </c>
      <c r="BH85" s="122"/>
    </row>
    <row r="86" spans="1:60" ht="20.100000000000001" customHeight="1">
      <c r="A86" s="307" t="s">
        <v>236</v>
      </c>
      <c r="B86" s="308"/>
      <c r="C86" s="123" t="s">
        <v>384</v>
      </c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5"/>
      <c r="AC86" s="146" t="s">
        <v>385</v>
      </c>
      <c r="AD86" s="147"/>
      <c r="AE86" s="442"/>
      <c r="AF86" s="443"/>
      <c r="AG86" s="443"/>
      <c r="AH86" s="444"/>
      <c r="AI86" s="442"/>
      <c r="AJ86" s="443"/>
      <c r="AK86" s="443"/>
      <c r="AL86" s="444"/>
      <c r="AM86" s="442"/>
      <c r="AN86" s="443"/>
      <c r="AO86" s="443"/>
      <c r="AP86" s="444"/>
      <c r="AQ86" s="459" t="s">
        <v>703</v>
      </c>
      <c r="AR86" s="460"/>
      <c r="AS86" s="460"/>
      <c r="AT86" s="461"/>
      <c r="AU86" s="442"/>
      <c r="AV86" s="443"/>
      <c r="AW86" s="443"/>
      <c r="AX86" s="444"/>
      <c r="AY86" s="459" t="s">
        <v>703</v>
      </c>
      <c r="AZ86" s="460"/>
      <c r="BA86" s="460"/>
      <c r="BB86" s="461"/>
      <c r="BC86" s="442"/>
      <c r="BD86" s="443"/>
      <c r="BE86" s="443"/>
      <c r="BF86" s="444"/>
      <c r="BG86" s="89" t="str">
        <f t="shared" si="54"/>
        <v>n.é.</v>
      </c>
      <c r="BH86" s="90"/>
    </row>
    <row r="87" spans="1:60" ht="20.100000000000001" customHeight="1">
      <c r="A87" s="307" t="s">
        <v>237</v>
      </c>
      <c r="B87" s="308"/>
      <c r="C87" s="123" t="s">
        <v>386</v>
      </c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5"/>
      <c r="AC87" s="146" t="s">
        <v>387</v>
      </c>
      <c r="AD87" s="147"/>
      <c r="AE87" s="442"/>
      <c r="AF87" s="443"/>
      <c r="AG87" s="443"/>
      <c r="AH87" s="444"/>
      <c r="AI87" s="442"/>
      <c r="AJ87" s="443"/>
      <c r="AK87" s="443"/>
      <c r="AL87" s="444"/>
      <c r="AM87" s="442"/>
      <c r="AN87" s="443"/>
      <c r="AO87" s="443"/>
      <c r="AP87" s="444"/>
      <c r="AQ87" s="459" t="s">
        <v>703</v>
      </c>
      <c r="AR87" s="460"/>
      <c r="AS87" s="460"/>
      <c r="AT87" s="461"/>
      <c r="AU87" s="442"/>
      <c r="AV87" s="443"/>
      <c r="AW87" s="443"/>
      <c r="AX87" s="444"/>
      <c r="AY87" s="459" t="s">
        <v>703</v>
      </c>
      <c r="AZ87" s="460"/>
      <c r="BA87" s="460"/>
      <c r="BB87" s="461"/>
      <c r="BC87" s="442"/>
      <c r="BD87" s="443"/>
      <c r="BE87" s="443"/>
      <c r="BF87" s="444"/>
      <c r="BG87" s="89" t="str">
        <f t="shared" si="54"/>
        <v>n.é.</v>
      </c>
      <c r="BH87" s="90"/>
    </row>
    <row r="88" spans="1:60" ht="20.100000000000001" customHeight="1">
      <c r="A88" s="307" t="s">
        <v>238</v>
      </c>
      <c r="B88" s="308"/>
      <c r="C88" s="143" t="s">
        <v>388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5"/>
      <c r="AC88" s="146" t="s">
        <v>389</v>
      </c>
      <c r="AD88" s="147"/>
      <c r="AE88" s="442"/>
      <c r="AF88" s="443"/>
      <c r="AG88" s="443"/>
      <c r="AH88" s="444"/>
      <c r="AI88" s="442"/>
      <c r="AJ88" s="443"/>
      <c r="AK88" s="443"/>
      <c r="AL88" s="444"/>
      <c r="AM88" s="442"/>
      <c r="AN88" s="443"/>
      <c r="AO88" s="443"/>
      <c r="AP88" s="444"/>
      <c r="AQ88" s="459" t="s">
        <v>703</v>
      </c>
      <c r="AR88" s="460"/>
      <c r="AS88" s="460"/>
      <c r="AT88" s="461"/>
      <c r="AU88" s="442"/>
      <c r="AV88" s="443"/>
      <c r="AW88" s="443"/>
      <c r="AX88" s="444"/>
      <c r="AY88" s="459" t="s">
        <v>703</v>
      </c>
      <c r="AZ88" s="460"/>
      <c r="BA88" s="460"/>
      <c r="BB88" s="461"/>
      <c r="BC88" s="442"/>
      <c r="BD88" s="443"/>
      <c r="BE88" s="443"/>
      <c r="BF88" s="444"/>
      <c r="BG88" s="89" t="str">
        <f t="shared" si="54"/>
        <v>n.é.</v>
      </c>
      <c r="BH88" s="90"/>
    </row>
    <row r="89" spans="1:60" ht="20.100000000000001" customHeight="1">
      <c r="A89" s="307" t="s">
        <v>239</v>
      </c>
      <c r="B89" s="308"/>
      <c r="C89" s="143" t="s">
        <v>390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5"/>
      <c r="AC89" s="146" t="s">
        <v>391</v>
      </c>
      <c r="AD89" s="147"/>
      <c r="AE89" s="442"/>
      <c r="AF89" s="443"/>
      <c r="AG89" s="443"/>
      <c r="AH89" s="444"/>
      <c r="AI89" s="442"/>
      <c r="AJ89" s="443"/>
      <c r="AK89" s="443"/>
      <c r="AL89" s="444"/>
      <c r="AM89" s="442"/>
      <c r="AN89" s="443"/>
      <c r="AO89" s="443"/>
      <c r="AP89" s="444"/>
      <c r="AQ89" s="459" t="s">
        <v>703</v>
      </c>
      <c r="AR89" s="460"/>
      <c r="AS89" s="460"/>
      <c r="AT89" s="461"/>
      <c r="AU89" s="442"/>
      <c r="AV89" s="443"/>
      <c r="AW89" s="443"/>
      <c r="AX89" s="444"/>
      <c r="AY89" s="459" t="s">
        <v>703</v>
      </c>
      <c r="AZ89" s="460"/>
      <c r="BA89" s="460"/>
      <c r="BB89" s="461"/>
      <c r="BC89" s="442"/>
      <c r="BD89" s="443"/>
      <c r="BE89" s="443"/>
      <c r="BF89" s="444"/>
      <c r="BG89" s="89" t="str">
        <f t="shared" si="54"/>
        <v>n.é.</v>
      </c>
      <c r="BH89" s="90"/>
    </row>
    <row r="90" spans="1:60" s="3" customFormat="1" ht="20.100000000000001" customHeight="1">
      <c r="A90" s="415" t="s">
        <v>240</v>
      </c>
      <c r="B90" s="416"/>
      <c r="C90" s="148" t="s">
        <v>462</v>
      </c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50"/>
      <c r="AC90" s="141" t="s">
        <v>392</v>
      </c>
      <c r="AD90" s="142"/>
      <c r="AE90" s="445">
        <f>SUM(AE86:AH89)</f>
        <v>0</v>
      </c>
      <c r="AF90" s="446"/>
      <c r="AG90" s="446"/>
      <c r="AH90" s="447"/>
      <c r="AI90" s="445">
        <f t="shared" ref="AI90" si="59">SUM(AI86:AL89)</f>
        <v>0</v>
      </c>
      <c r="AJ90" s="446"/>
      <c r="AK90" s="446"/>
      <c r="AL90" s="447"/>
      <c r="AM90" s="445">
        <f t="shared" ref="AM90" si="60">SUM(AM86:AP89)</f>
        <v>0</v>
      </c>
      <c r="AN90" s="446"/>
      <c r="AO90" s="446"/>
      <c r="AP90" s="447"/>
      <c r="AQ90" s="453" t="s">
        <v>703</v>
      </c>
      <c r="AR90" s="454"/>
      <c r="AS90" s="454"/>
      <c r="AT90" s="455"/>
      <c r="AU90" s="445">
        <f t="shared" ref="AU90" si="61">SUM(AU86:AX89)</f>
        <v>0</v>
      </c>
      <c r="AV90" s="446"/>
      <c r="AW90" s="446"/>
      <c r="AX90" s="447"/>
      <c r="AY90" s="453" t="s">
        <v>703</v>
      </c>
      <c r="AZ90" s="454"/>
      <c r="BA90" s="454"/>
      <c r="BB90" s="455"/>
      <c r="BC90" s="445">
        <f t="shared" ref="BC90" si="62">SUM(BC86:BF89)</f>
        <v>0</v>
      </c>
      <c r="BD90" s="446"/>
      <c r="BE90" s="446"/>
      <c r="BF90" s="447"/>
      <c r="BG90" s="121" t="str">
        <f t="shared" si="54"/>
        <v>n.é.</v>
      </c>
      <c r="BH90" s="122"/>
    </row>
    <row r="91" spans="1:60" ht="20.100000000000001" customHeight="1">
      <c r="A91" s="307" t="s">
        <v>241</v>
      </c>
      <c r="B91" s="308"/>
      <c r="C91" s="123" t="s">
        <v>393</v>
      </c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5"/>
      <c r="AC91" s="146" t="s">
        <v>394</v>
      </c>
      <c r="AD91" s="147"/>
      <c r="AE91" s="442"/>
      <c r="AF91" s="443"/>
      <c r="AG91" s="443"/>
      <c r="AH91" s="444"/>
      <c r="AI91" s="442"/>
      <c r="AJ91" s="443"/>
      <c r="AK91" s="443"/>
      <c r="AL91" s="444"/>
      <c r="AM91" s="442"/>
      <c r="AN91" s="443"/>
      <c r="AO91" s="443"/>
      <c r="AP91" s="444"/>
      <c r="AQ91" s="459" t="s">
        <v>703</v>
      </c>
      <c r="AR91" s="460"/>
      <c r="AS91" s="460"/>
      <c r="AT91" s="461"/>
      <c r="AU91" s="442"/>
      <c r="AV91" s="443"/>
      <c r="AW91" s="443"/>
      <c r="AX91" s="444"/>
      <c r="AY91" s="459" t="s">
        <v>703</v>
      </c>
      <c r="AZ91" s="460"/>
      <c r="BA91" s="460"/>
      <c r="BB91" s="461"/>
      <c r="BC91" s="442"/>
      <c r="BD91" s="443"/>
      <c r="BE91" s="443"/>
      <c r="BF91" s="444"/>
      <c r="BG91" s="89" t="str">
        <f t="shared" si="54"/>
        <v>n.é.</v>
      </c>
      <c r="BH91" s="90"/>
    </row>
    <row r="92" spans="1:60" s="3" customFormat="1" ht="20.100000000000001" customHeight="1">
      <c r="A92" s="321" t="s">
        <v>242</v>
      </c>
      <c r="B92" s="322"/>
      <c r="C92" s="165" t="s">
        <v>463</v>
      </c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7"/>
      <c r="AC92" s="168" t="s">
        <v>395</v>
      </c>
      <c r="AD92" s="169"/>
      <c r="AE92" s="465">
        <f>AE85+AE90+AE91</f>
        <v>37114</v>
      </c>
      <c r="AF92" s="466"/>
      <c r="AG92" s="466"/>
      <c r="AH92" s="467"/>
      <c r="AI92" s="465">
        <f t="shared" ref="AI92" si="63">AI85+AI90+AI91</f>
        <v>37119</v>
      </c>
      <c r="AJ92" s="466"/>
      <c r="AK92" s="466"/>
      <c r="AL92" s="467"/>
      <c r="AM92" s="465">
        <f t="shared" ref="AM92" si="64">AM85+AM90+AM91</f>
        <v>18222</v>
      </c>
      <c r="AN92" s="466"/>
      <c r="AO92" s="466"/>
      <c r="AP92" s="467"/>
      <c r="AQ92" s="462" t="s">
        <v>703</v>
      </c>
      <c r="AR92" s="463"/>
      <c r="AS92" s="463"/>
      <c r="AT92" s="464"/>
      <c r="AU92" s="465">
        <f t="shared" ref="AU92" si="65">AU85+AU90+AU91</f>
        <v>0</v>
      </c>
      <c r="AV92" s="466"/>
      <c r="AW92" s="466"/>
      <c r="AX92" s="467"/>
      <c r="AY92" s="462" t="s">
        <v>703</v>
      </c>
      <c r="AZ92" s="463"/>
      <c r="BA92" s="463"/>
      <c r="BB92" s="464"/>
      <c r="BC92" s="465">
        <f t="shared" ref="BC92" si="66">BC85+BC90+BC91</f>
        <v>18222</v>
      </c>
      <c r="BD92" s="466"/>
      <c r="BE92" s="466"/>
      <c r="BF92" s="467"/>
      <c r="BG92" s="139">
        <f t="shared" si="54"/>
        <v>0.49090762143376709</v>
      </c>
      <c r="BH92" s="140"/>
    </row>
    <row r="93" spans="1:60" s="3" customFormat="1" ht="20.100000000000001" customHeight="1">
      <c r="A93" s="323" t="s">
        <v>568</v>
      </c>
      <c r="B93" s="324"/>
      <c r="C93" s="5" t="s">
        <v>469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7"/>
      <c r="AC93" s="8"/>
      <c r="AD93" s="9"/>
      <c r="AE93" s="474">
        <f>AE20+AE26+AE40+AE52+AE58+AE62+AE66+AE92</f>
        <v>37774</v>
      </c>
      <c r="AF93" s="475"/>
      <c r="AG93" s="475"/>
      <c r="AH93" s="476"/>
      <c r="AI93" s="474">
        <f t="shared" ref="AI93" si="67">AI20+AI26+AI40+AI52+AI58+AI62+AI66+AI92</f>
        <v>37859</v>
      </c>
      <c r="AJ93" s="475"/>
      <c r="AK93" s="475"/>
      <c r="AL93" s="476"/>
      <c r="AM93" s="474">
        <f t="shared" ref="AM93" si="68">AM20+AM26+AM40+AM52+AM58+AM62+AM66+AM92</f>
        <v>18525</v>
      </c>
      <c r="AN93" s="475"/>
      <c r="AO93" s="475"/>
      <c r="AP93" s="476"/>
      <c r="AQ93" s="471" t="s">
        <v>703</v>
      </c>
      <c r="AR93" s="472"/>
      <c r="AS93" s="472"/>
      <c r="AT93" s="473"/>
      <c r="AU93" s="474">
        <f t="shared" ref="AU93" si="69">AU20+AU26+AU40+AU52+AU58+AU62+AU66+AU92</f>
        <v>0</v>
      </c>
      <c r="AV93" s="475"/>
      <c r="AW93" s="475"/>
      <c r="AX93" s="476"/>
      <c r="AY93" s="471" t="s">
        <v>703</v>
      </c>
      <c r="AZ93" s="472"/>
      <c r="BA93" s="472"/>
      <c r="BB93" s="473"/>
      <c r="BC93" s="474">
        <f t="shared" ref="BC93" si="70">BC20+BC26+BC40+BC52+BC58+BC62+BC66+BC92</f>
        <v>18525</v>
      </c>
      <c r="BD93" s="475"/>
      <c r="BE93" s="475"/>
      <c r="BF93" s="476"/>
      <c r="BG93" s="235">
        <f t="shared" si="54"/>
        <v>0.48931561847909349</v>
      </c>
      <c r="BH93" s="236"/>
    </row>
    <row r="94" spans="1:60" ht="20.100000000000001" customHeight="1">
      <c r="A94" s="307" t="s">
        <v>569</v>
      </c>
      <c r="B94" s="308"/>
      <c r="C94" s="153" t="s">
        <v>20</v>
      </c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5"/>
      <c r="AC94" s="163" t="s">
        <v>51</v>
      </c>
      <c r="AD94" s="164"/>
      <c r="AE94" s="477">
        <v>25399</v>
      </c>
      <c r="AF94" s="478"/>
      <c r="AG94" s="478"/>
      <c r="AH94" s="479"/>
      <c r="AI94" s="477">
        <v>25399</v>
      </c>
      <c r="AJ94" s="478"/>
      <c r="AK94" s="478"/>
      <c r="AL94" s="479"/>
      <c r="AM94" s="477">
        <v>0</v>
      </c>
      <c r="AN94" s="478"/>
      <c r="AO94" s="478"/>
      <c r="AP94" s="479"/>
      <c r="AQ94" s="477">
        <v>12949</v>
      </c>
      <c r="AR94" s="478"/>
      <c r="AS94" s="478"/>
      <c r="AT94" s="479"/>
      <c r="AU94" s="477">
        <v>0</v>
      </c>
      <c r="AV94" s="478"/>
      <c r="AW94" s="478"/>
      <c r="AX94" s="479"/>
      <c r="AY94" s="477">
        <v>0</v>
      </c>
      <c r="AZ94" s="478"/>
      <c r="BA94" s="478"/>
      <c r="BB94" s="479"/>
      <c r="BC94" s="477">
        <v>12949</v>
      </c>
      <c r="BD94" s="478"/>
      <c r="BE94" s="478"/>
      <c r="BF94" s="479"/>
      <c r="BG94" s="151">
        <f t="shared" si="54"/>
        <v>0.5098232213866688</v>
      </c>
      <c r="BH94" s="152"/>
    </row>
    <row r="95" spans="1:60" ht="20.100000000000001" customHeight="1">
      <c r="A95" s="307" t="s">
        <v>570</v>
      </c>
      <c r="B95" s="308"/>
      <c r="C95" s="153" t="s">
        <v>47</v>
      </c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5"/>
      <c r="AC95" s="156" t="s">
        <v>50</v>
      </c>
      <c r="AD95" s="157"/>
      <c r="AE95" s="477"/>
      <c r="AF95" s="478"/>
      <c r="AG95" s="478"/>
      <c r="AH95" s="479"/>
      <c r="AI95" s="477"/>
      <c r="AJ95" s="478"/>
      <c r="AK95" s="478"/>
      <c r="AL95" s="479"/>
      <c r="AM95" s="477"/>
      <c r="AN95" s="478"/>
      <c r="AO95" s="478"/>
      <c r="AP95" s="479"/>
      <c r="AQ95" s="477"/>
      <c r="AR95" s="478"/>
      <c r="AS95" s="478"/>
      <c r="AT95" s="479"/>
      <c r="AU95" s="477"/>
      <c r="AV95" s="478"/>
      <c r="AW95" s="478"/>
      <c r="AX95" s="479"/>
      <c r="AY95" s="477"/>
      <c r="AZ95" s="478"/>
      <c r="BA95" s="478"/>
      <c r="BB95" s="479"/>
      <c r="BC95" s="477"/>
      <c r="BD95" s="478"/>
      <c r="BE95" s="478"/>
      <c r="BF95" s="479"/>
      <c r="BG95" s="151" t="str">
        <f t="shared" si="54"/>
        <v>n.é.</v>
      </c>
      <c r="BH95" s="152"/>
    </row>
    <row r="96" spans="1:60" ht="20.100000000000001" customHeight="1">
      <c r="A96" s="307" t="s">
        <v>571</v>
      </c>
      <c r="B96" s="308"/>
      <c r="C96" s="153" t="s">
        <v>46</v>
      </c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5"/>
      <c r="AC96" s="156" t="s">
        <v>49</v>
      </c>
      <c r="AD96" s="157"/>
      <c r="AE96" s="477"/>
      <c r="AF96" s="478"/>
      <c r="AG96" s="478"/>
      <c r="AH96" s="479"/>
      <c r="AI96" s="477"/>
      <c r="AJ96" s="478"/>
      <c r="AK96" s="478"/>
      <c r="AL96" s="479"/>
      <c r="AM96" s="477"/>
      <c r="AN96" s="478"/>
      <c r="AO96" s="478"/>
      <c r="AP96" s="479"/>
      <c r="AQ96" s="477"/>
      <c r="AR96" s="478"/>
      <c r="AS96" s="478"/>
      <c r="AT96" s="479"/>
      <c r="AU96" s="477"/>
      <c r="AV96" s="478"/>
      <c r="AW96" s="478"/>
      <c r="AX96" s="479"/>
      <c r="AY96" s="477"/>
      <c r="AZ96" s="478"/>
      <c r="BA96" s="478"/>
      <c r="BB96" s="479"/>
      <c r="BC96" s="477"/>
      <c r="BD96" s="478"/>
      <c r="BE96" s="478"/>
      <c r="BF96" s="479"/>
      <c r="BG96" s="151" t="str">
        <f t="shared" si="54"/>
        <v>n.é.</v>
      </c>
      <c r="BH96" s="152"/>
    </row>
    <row r="97" spans="1:60" ht="20.100000000000001" customHeight="1">
      <c r="A97" s="307" t="s">
        <v>572</v>
      </c>
      <c r="B97" s="308"/>
      <c r="C97" s="170" t="s">
        <v>19</v>
      </c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2"/>
      <c r="AC97" s="156" t="s">
        <v>48</v>
      </c>
      <c r="AD97" s="157"/>
      <c r="AE97" s="477"/>
      <c r="AF97" s="478"/>
      <c r="AG97" s="478"/>
      <c r="AH97" s="479"/>
      <c r="AI97" s="477"/>
      <c r="AJ97" s="478"/>
      <c r="AK97" s="478"/>
      <c r="AL97" s="479"/>
      <c r="AM97" s="477"/>
      <c r="AN97" s="478"/>
      <c r="AO97" s="478"/>
      <c r="AP97" s="479"/>
      <c r="AQ97" s="477"/>
      <c r="AR97" s="478"/>
      <c r="AS97" s="478"/>
      <c r="AT97" s="479"/>
      <c r="AU97" s="477"/>
      <c r="AV97" s="478"/>
      <c r="AW97" s="478"/>
      <c r="AX97" s="479"/>
      <c r="AY97" s="477"/>
      <c r="AZ97" s="478"/>
      <c r="BA97" s="478"/>
      <c r="BB97" s="479"/>
      <c r="BC97" s="477"/>
      <c r="BD97" s="478"/>
      <c r="BE97" s="478"/>
      <c r="BF97" s="479"/>
      <c r="BG97" s="151" t="str">
        <f t="shared" si="54"/>
        <v>n.é.</v>
      </c>
      <c r="BH97" s="152"/>
    </row>
    <row r="98" spans="1:60" ht="20.100000000000001" customHeight="1">
      <c r="A98" s="307" t="s">
        <v>573</v>
      </c>
      <c r="B98" s="308"/>
      <c r="C98" s="170" t="s">
        <v>16</v>
      </c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2"/>
      <c r="AC98" s="156" t="s">
        <v>45</v>
      </c>
      <c r="AD98" s="157"/>
      <c r="AE98" s="477"/>
      <c r="AF98" s="478"/>
      <c r="AG98" s="478"/>
      <c r="AH98" s="479"/>
      <c r="AI98" s="477"/>
      <c r="AJ98" s="478"/>
      <c r="AK98" s="478"/>
      <c r="AL98" s="479"/>
      <c r="AM98" s="477"/>
      <c r="AN98" s="478"/>
      <c r="AO98" s="478"/>
      <c r="AP98" s="479"/>
      <c r="AQ98" s="477"/>
      <c r="AR98" s="478"/>
      <c r="AS98" s="478"/>
      <c r="AT98" s="479"/>
      <c r="AU98" s="477"/>
      <c r="AV98" s="478"/>
      <c r="AW98" s="478"/>
      <c r="AX98" s="479"/>
      <c r="AY98" s="477"/>
      <c r="AZ98" s="478"/>
      <c r="BA98" s="478"/>
      <c r="BB98" s="479"/>
      <c r="BC98" s="477"/>
      <c r="BD98" s="478"/>
      <c r="BE98" s="478"/>
      <c r="BF98" s="479"/>
      <c r="BG98" s="151" t="str">
        <f t="shared" si="54"/>
        <v>n.é.</v>
      </c>
      <c r="BH98" s="152"/>
    </row>
    <row r="99" spans="1:60" ht="20.100000000000001" customHeight="1">
      <c r="A99" s="307" t="s">
        <v>574</v>
      </c>
      <c r="B99" s="308"/>
      <c r="C99" s="170" t="s">
        <v>17</v>
      </c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2"/>
      <c r="AC99" s="156" t="s">
        <v>44</v>
      </c>
      <c r="AD99" s="157"/>
      <c r="AE99" s="477"/>
      <c r="AF99" s="478"/>
      <c r="AG99" s="478"/>
      <c r="AH99" s="479"/>
      <c r="AI99" s="477"/>
      <c r="AJ99" s="478"/>
      <c r="AK99" s="478"/>
      <c r="AL99" s="479"/>
      <c r="AM99" s="477"/>
      <c r="AN99" s="478"/>
      <c r="AO99" s="478"/>
      <c r="AP99" s="479"/>
      <c r="AQ99" s="477"/>
      <c r="AR99" s="478"/>
      <c r="AS99" s="478"/>
      <c r="AT99" s="479"/>
      <c r="AU99" s="477"/>
      <c r="AV99" s="478"/>
      <c r="AW99" s="478"/>
      <c r="AX99" s="479"/>
      <c r="AY99" s="477"/>
      <c r="AZ99" s="478"/>
      <c r="BA99" s="478"/>
      <c r="BB99" s="479"/>
      <c r="BC99" s="477"/>
      <c r="BD99" s="478"/>
      <c r="BE99" s="478"/>
      <c r="BF99" s="479"/>
      <c r="BG99" s="151" t="str">
        <f t="shared" si="54"/>
        <v>n.é.</v>
      </c>
      <c r="BH99" s="152"/>
    </row>
    <row r="100" spans="1:60" ht="20.100000000000001" customHeight="1">
      <c r="A100" s="307" t="s">
        <v>575</v>
      </c>
      <c r="B100" s="308"/>
      <c r="C100" s="170" t="s">
        <v>21</v>
      </c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2"/>
      <c r="AC100" s="156" t="s">
        <v>43</v>
      </c>
      <c r="AD100" s="157"/>
      <c r="AE100" s="477">
        <v>1423</v>
      </c>
      <c r="AF100" s="478"/>
      <c r="AG100" s="478"/>
      <c r="AH100" s="479"/>
      <c r="AI100" s="477">
        <v>1423</v>
      </c>
      <c r="AJ100" s="478"/>
      <c r="AK100" s="478"/>
      <c r="AL100" s="479"/>
      <c r="AM100" s="477">
        <v>0</v>
      </c>
      <c r="AN100" s="478"/>
      <c r="AO100" s="478"/>
      <c r="AP100" s="479"/>
      <c r="AQ100" s="477">
        <v>598</v>
      </c>
      <c r="AR100" s="478"/>
      <c r="AS100" s="478"/>
      <c r="AT100" s="479"/>
      <c r="AU100" s="477">
        <v>0</v>
      </c>
      <c r="AV100" s="478"/>
      <c r="AW100" s="478"/>
      <c r="AX100" s="479"/>
      <c r="AY100" s="477">
        <v>0</v>
      </c>
      <c r="AZ100" s="478"/>
      <c r="BA100" s="478"/>
      <c r="BB100" s="479"/>
      <c r="BC100" s="477">
        <v>598</v>
      </c>
      <c r="BD100" s="478"/>
      <c r="BE100" s="478"/>
      <c r="BF100" s="479"/>
      <c r="BG100" s="151">
        <f t="shared" si="54"/>
        <v>0.42023893183415317</v>
      </c>
      <c r="BH100" s="152"/>
    </row>
    <row r="101" spans="1:60" ht="20.100000000000001" customHeight="1">
      <c r="A101" s="307" t="s">
        <v>576</v>
      </c>
      <c r="B101" s="308"/>
      <c r="C101" s="170" t="s">
        <v>41</v>
      </c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2"/>
      <c r="AC101" s="156" t="s">
        <v>42</v>
      </c>
      <c r="AD101" s="157"/>
      <c r="AE101" s="477"/>
      <c r="AF101" s="478"/>
      <c r="AG101" s="478"/>
      <c r="AH101" s="479"/>
      <c r="AI101" s="477"/>
      <c r="AJ101" s="478"/>
      <c r="AK101" s="478"/>
      <c r="AL101" s="479"/>
      <c r="AM101" s="477"/>
      <c r="AN101" s="478"/>
      <c r="AO101" s="478"/>
      <c r="AP101" s="479"/>
      <c r="AQ101" s="477"/>
      <c r="AR101" s="478"/>
      <c r="AS101" s="478"/>
      <c r="AT101" s="479"/>
      <c r="AU101" s="477"/>
      <c r="AV101" s="478"/>
      <c r="AW101" s="478"/>
      <c r="AX101" s="479"/>
      <c r="AY101" s="477"/>
      <c r="AZ101" s="478"/>
      <c r="BA101" s="478"/>
      <c r="BB101" s="479"/>
      <c r="BC101" s="477"/>
      <c r="BD101" s="478"/>
      <c r="BE101" s="478"/>
      <c r="BF101" s="479"/>
      <c r="BG101" s="151" t="str">
        <f t="shared" si="54"/>
        <v>n.é.</v>
      </c>
      <c r="BH101" s="152"/>
    </row>
    <row r="102" spans="1:60" ht="20.100000000000001" customHeight="1">
      <c r="A102" s="307" t="s">
        <v>577</v>
      </c>
      <c r="B102" s="308"/>
      <c r="C102" s="173" t="s">
        <v>18</v>
      </c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5"/>
      <c r="AC102" s="156" t="s">
        <v>40</v>
      </c>
      <c r="AD102" s="157"/>
      <c r="AE102" s="477"/>
      <c r="AF102" s="478"/>
      <c r="AG102" s="478"/>
      <c r="AH102" s="479"/>
      <c r="AI102" s="477"/>
      <c r="AJ102" s="478"/>
      <c r="AK102" s="478"/>
      <c r="AL102" s="479"/>
      <c r="AM102" s="477"/>
      <c r="AN102" s="478"/>
      <c r="AO102" s="478"/>
      <c r="AP102" s="479"/>
      <c r="AQ102" s="477"/>
      <c r="AR102" s="478"/>
      <c r="AS102" s="478"/>
      <c r="AT102" s="479"/>
      <c r="AU102" s="477"/>
      <c r="AV102" s="478"/>
      <c r="AW102" s="478"/>
      <c r="AX102" s="479"/>
      <c r="AY102" s="477"/>
      <c r="AZ102" s="478"/>
      <c r="BA102" s="478"/>
      <c r="BB102" s="479"/>
      <c r="BC102" s="477"/>
      <c r="BD102" s="478"/>
      <c r="BE102" s="478"/>
      <c r="BF102" s="479"/>
      <c r="BG102" s="151" t="str">
        <f t="shared" si="54"/>
        <v>n.é.</v>
      </c>
      <c r="BH102" s="152"/>
    </row>
    <row r="103" spans="1:60" ht="20.100000000000001" customHeight="1">
      <c r="A103" s="307" t="s">
        <v>578</v>
      </c>
      <c r="B103" s="308"/>
      <c r="C103" s="173" t="s">
        <v>37</v>
      </c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5"/>
      <c r="AC103" s="156" t="s">
        <v>39</v>
      </c>
      <c r="AD103" s="157"/>
      <c r="AE103" s="477"/>
      <c r="AF103" s="478"/>
      <c r="AG103" s="478"/>
      <c r="AH103" s="479"/>
      <c r="AI103" s="477"/>
      <c r="AJ103" s="478"/>
      <c r="AK103" s="478"/>
      <c r="AL103" s="479"/>
      <c r="AM103" s="477"/>
      <c r="AN103" s="478"/>
      <c r="AO103" s="478"/>
      <c r="AP103" s="479"/>
      <c r="AQ103" s="477"/>
      <c r="AR103" s="478"/>
      <c r="AS103" s="478"/>
      <c r="AT103" s="479"/>
      <c r="AU103" s="477"/>
      <c r="AV103" s="478"/>
      <c r="AW103" s="478"/>
      <c r="AX103" s="479"/>
      <c r="AY103" s="477"/>
      <c r="AZ103" s="478"/>
      <c r="BA103" s="478"/>
      <c r="BB103" s="479"/>
      <c r="BC103" s="477"/>
      <c r="BD103" s="478"/>
      <c r="BE103" s="478"/>
      <c r="BF103" s="479"/>
      <c r="BG103" s="151" t="str">
        <f t="shared" si="54"/>
        <v>n.é.</v>
      </c>
      <c r="BH103" s="152"/>
    </row>
    <row r="104" spans="1:60" ht="20.100000000000001" customHeight="1">
      <c r="A104" s="307" t="s">
        <v>579</v>
      </c>
      <c r="B104" s="308"/>
      <c r="C104" s="173" t="s">
        <v>36</v>
      </c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5"/>
      <c r="AC104" s="156" t="s">
        <v>38</v>
      </c>
      <c r="AD104" s="157"/>
      <c r="AE104" s="477"/>
      <c r="AF104" s="478"/>
      <c r="AG104" s="478"/>
      <c r="AH104" s="479"/>
      <c r="AI104" s="477"/>
      <c r="AJ104" s="478"/>
      <c r="AK104" s="478"/>
      <c r="AL104" s="479"/>
      <c r="AM104" s="477"/>
      <c r="AN104" s="478"/>
      <c r="AO104" s="478"/>
      <c r="AP104" s="479"/>
      <c r="AQ104" s="477"/>
      <c r="AR104" s="478"/>
      <c r="AS104" s="478"/>
      <c r="AT104" s="479"/>
      <c r="AU104" s="477"/>
      <c r="AV104" s="478"/>
      <c r="AW104" s="478"/>
      <c r="AX104" s="479"/>
      <c r="AY104" s="477"/>
      <c r="AZ104" s="478"/>
      <c r="BA104" s="478"/>
      <c r="BB104" s="479"/>
      <c r="BC104" s="477"/>
      <c r="BD104" s="478"/>
      <c r="BE104" s="478"/>
      <c r="BF104" s="479"/>
      <c r="BG104" s="151" t="str">
        <f t="shared" si="54"/>
        <v>n.é.</v>
      </c>
      <c r="BH104" s="152"/>
    </row>
    <row r="105" spans="1:60" s="2" customFormat="1" ht="20.100000000000001" customHeight="1">
      <c r="A105" s="307" t="s">
        <v>580</v>
      </c>
      <c r="B105" s="308"/>
      <c r="C105" s="173" t="s">
        <v>35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5"/>
      <c r="AC105" s="156" t="s">
        <v>34</v>
      </c>
      <c r="AD105" s="157"/>
      <c r="AE105" s="477"/>
      <c r="AF105" s="478"/>
      <c r="AG105" s="478"/>
      <c r="AH105" s="479"/>
      <c r="AI105" s="477"/>
      <c r="AJ105" s="478"/>
      <c r="AK105" s="478"/>
      <c r="AL105" s="479"/>
      <c r="AM105" s="477"/>
      <c r="AN105" s="478"/>
      <c r="AO105" s="478"/>
      <c r="AP105" s="479"/>
      <c r="AQ105" s="477"/>
      <c r="AR105" s="478"/>
      <c r="AS105" s="478"/>
      <c r="AT105" s="479"/>
      <c r="AU105" s="477"/>
      <c r="AV105" s="478"/>
      <c r="AW105" s="478"/>
      <c r="AX105" s="479"/>
      <c r="AY105" s="477"/>
      <c r="AZ105" s="478"/>
      <c r="BA105" s="478"/>
      <c r="BB105" s="479"/>
      <c r="BC105" s="477"/>
      <c r="BD105" s="478"/>
      <c r="BE105" s="478"/>
      <c r="BF105" s="479"/>
      <c r="BG105" s="151" t="str">
        <f t="shared" si="54"/>
        <v>n.é.</v>
      </c>
      <c r="BH105" s="152"/>
    </row>
    <row r="106" spans="1:60" s="2" customFormat="1" ht="20.100000000000001" customHeight="1">
      <c r="A106" s="307" t="s">
        <v>581</v>
      </c>
      <c r="B106" s="308"/>
      <c r="C106" s="173" t="s">
        <v>25</v>
      </c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5"/>
      <c r="AC106" s="156" t="s">
        <v>33</v>
      </c>
      <c r="AD106" s="157"/>
      <c r="AE106" s="477"/>
      <c r="AF106" s="478"/>
      <c r="AG106" s="478"/>
      <c r="AH106" s="479"/>
      <c r="AI106" s="477"/>
      <c r="AJ106" s="478"/>
      <c r="AK106" s="478"/>
      <c r="AL106" s="479"/>
      <c r="AM106" s="477"/>
      <c r="AN106" s="478"/>
      <c r="AO106" s="478"/>
      <c r="AP106" s="479"/>
      <c r="AQ106" s="477"/>
      <c r="AR106" s="478"/>
      <c r="AS106" s="478"/>
      <c r="AT106" s="479"/>
      <c r="AU106" s="477"/>
      <c r="AV106" s="478"/>
      <c r="AW106" s="478"/>
      <c r="AX106" s="479"/>
      <c r="AY106" s="477"/>
      <c r="AZ106" s="478"/>
      <c r="BA106" s="478"/>
      <c r="BB106" s="479"/>
      <c r="BC106" s="477"/>
      <c r="BD106" s="478"/>
      <c r="BE106" s="478"/>
      <c r="BF106" s="479"/>
      <c r="BG106" s="151" t="str">
        <f t="shared" si="54"/>
        <v>n.é.</v>
      </c>
      <c r="BH106" s="152"/>
    </row>
    <row r="107" spans="1:60" s="14" customFormat="1" ht="20.100000000000001" customHeight="1">
      <c r="A107" s="430">
        <v>99</v>
      </c>
      <c r="B107" s="416"/>
      <c r="C107" s="176" t="s">
        <v>472</v>
      </c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8"/>
      <c r="AC107" s="179" t="s">
        <v>27</v>
      </c>
      <c r="AD107" s="180"/>
      <c r="AE107" s="445">
        <f>SUM(AE94:AH106)</f>
        <v>26822</v>
      </c>
      <c r="AF107" s="446"/>
      <c r="AG107" s="446"/>
      <c r="AH107" s="447"/>
      <c r="AI107" s="445">
        <f t="shared" ref="AI107" si="71">SUM(AI94:AL106)</f>
        <v>26822</v>
      </c>
      <c r="AJ107" s="446"/>
      <c r="AK107" s="446"/>
      <c r="AL107" s="447"/>
      <c r="AM107" s="445">
        <f t="shared" ref="AM107" si="72">SUM(AM94:AP106)</f>
        <v>0</v>
      </c>
      <c r="AN107" s="446"/>
      <c r="AO107" s="446"/>
      <c r="AP107" s="447"/>
      <c r="AQ107" s="445">
        <f t="shared" ref="AQ107" si="73">SUM(AQ94:AT106)</f>
        <v>13547</v>
      </c>
      <c r="AR107" s="446"/>
      <c r="AS107" s="446"/>
      <c r="AT107" s="447"/>
      <c r="AU107" s="445">
        <f t="shared" ref="AU107" si="74">SUM(AU94:AX106)</f>
        <v>0</v>
      </c>
      <c r="AV107" s="446"/>
      <c r="AW107" s="446"/>
      <c r="AX107" s="447"/>
      <c r="AY107" s="445">
        <f t="shared" ref="AY107" si="75">SUM(AY94:BB106)</f>
        <v>0</v>
      </c>
      <c r="AZ107" s="446"/>
      <c r="BA107" s="446"/>
      <c r="BB107" s="447"/>
      <c r="BC107" s="445">
        <f t="shared" ref="BC107" si="76">SUM(BC94:BF106)</f>
        <v>13547</v>
      </c>
      <c r="BD107" s="446"/>
      <c r="BE107" s="446"/>
      <c r="BF107" s="447"/>
      <c r="BG107" s="121">
        <f t="shared" si="54"/>
        <v>0.50507046454403104</v>
      </c>
      <c r="BH107" s="122"/>
    </row>
    <row r="108" spans="1:60" ht="20.100000000000001" customHeight="1">
      <c r="A108" s="429">
        <v>100</v>
      </c>
      <c r="B108" s="308"/>
      <c r="C108" s="173" t="s">
        <v>22</v>
      </c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5"/>
      <c r="AC108" s="156" t="s">
        <v>28</v>
      </c>
      <c r="AD108" s="157"/>
      <c r="AE108" s="477"/>
      <c r="AF108" s="478"/>
      <c r="AG108" s="478"/>
      <c r="AH108" s="479"/>
      <c r="AI108" s="477"/>
      <c r="AJ108" s="478"/>
      <c r="AK108" s="478"/>
      <c r="AL108" s="479"/>
      <c r="AM108" s="477"/>
      <c r="AN108" s="478"/>
      <c r="AO108" s="478"/>
      <c r="AP108" s="479"/>
      <c r="AQ108" s="477"/>
      <c r="AR108" s="478"/>
      <c r="AS108" s="478"/>
      <c r="AT108" s="479"/>
      <c r="AU108" s="477"/>
      <c r="AV108" s="478"/>
      <c r="AW108" s="478"/>
      <c r="AX108" s="479"/>
      <c r="AY108" s="477"/>
      <c r="AZ108" s="478"/>
      <c r="BA108" s="478"/>
      <c r="BB108" s="479"/>
      <c r="BC108" s="477"/>
      <c r="BD108" s="478"/>
      <c r="BE108" s="478"/>
      <c r="BF108" s="479"/>
      <c r="BG108" s="151" t="str">
        <f t="shared" si="54"/>
        <v>n.é.</v>
      </c>
      <c r="BH108" s="152"/>
    </row>
    <row r="109" spans="1:60" ht="20.100000000000001" customHeight="1">
      <c r="A109" s="429">
        <v>101</v>
      </c>
      <c r="B109" s="308"/>
      <c r="C109" s="93" t="s">
        <v>447</v>
      </c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5"/>
      <c r="AC109" s="156" t="s">
        <v>29</v>
      </c>
      <c r="AD109" s="157"/>
      <c r="AE109" s="477"/>
      <c r="AF109" s="478"/>
      <c r="AG109" s="478"/>
      <c r="AH109" s="479"/>
      <c r="AI109" s="477"/>
      <c r="AJ109" s="478"/>
      <c r="AK109" s="478"/>
      <c r="AL109" s="479"/>
      <c r="AM109" s="477"/>
      <c r="AN109" s="478"/>
      <c r="AO109" s="478"/>
      <c r="AP109" s="479"/>
      <c r="AQ109" s="477"/>
      <c r="AR109" s="478"/>
      <c r="AS109" s="478"/>
      <c r="AT109" s="479"/>
      <c r="AU109" s="477"/>
      <c r="AV109" s="478"/>
      <c r="AW109" s="478"/>
      <c r="AX109" s="479"/>
      <c r="AY109" s="477"/>
      <c r="AZ109" s="478"/>
      <c r="BA109" s="478"/>
      <c r="BB109" s="479"/>
      <c r="BC109" s="477"/>
      <c r="BD109" s="478"/>
      <c r="BE109" s="478"/>
      <c r="BF109" s="479"/>
      <c r="BG109" s="151" t="str">
        <f t="shared" si="54"/>
        <v>n.é.</v>
      </c>
      <c r="BH109" s="152"/>
    </row>
    <row r="110" spans="1:60" ht="20.100000000000001" customHeight="1">
      <c r="A110" s="429">
        <v>102</v>
      </c>
      <c r="B110" s="308"/>
      <c r="C110" s="181" t="s">
        <v>23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3"/>
      <c r="AC110" s="156" t="s">
        <v>30</v>
      </c>
      <c r="AD110" s="157"/>
      <c r="AE110" s="477"/>
      <c r="AF110" s="478"/>
      <c r="AG110" s="478"/>
      <c r="AH110" s="479"/>
      <c r="AI110" s="477"/>
      <c r="AJ110" s="478"/>
      <c r="AK110" s="478"/>
      <c r="AL110" s="479"/>
      <c r="AM110" s="477"/>
      <c r="AN110" s="478"/>
      <c r="AO110" s="478"/>
      <c r="AP110" s="479"/>
      <c r="AQ110" s="477"/>
      <c r="AR110" s="478"/>
      <c r="AS110" s="478"/>
      <c r="AT110" s="479"/>
      <c r="AU110" s="477"/>
      <c r="AV110" s="478"/>
      <c r="AW110" s="478"/>
      <c r="AX110" s="479"/>
      <c r="AY110" s="477"/>
      <c r="AZ110" s="478"/>
      <c r="BA110" s="478"/>
      <c r="BB110" s="479"/>
      <c r="BC110" s="477"/>
      <c r="BD110" s="478"/>
      <c r="BE110" s="478"/>
      <c r="BF110" s="479"/>
      <c r="BG110" s="151" t="str">
        <f t="shared" si="54"/>
        <v>n.é.</v>
      </c>
      <c r="BH110" s="152"/>
    </row>
    <row r="111" spans="1:60" ht="20.100000000000001" customHeight="1">
      <c r="A111" s="430">
        <v>103</v>
      </c>
      <c r="B111" s="416"/>
      <c r="C111" s="113" t="s">
        <v>473</v>
      </c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5"/>
      <c r="AC111" s="179" t="s">
        <v>31</v>
      </c>
      <c r="AD111" s="180"/>
      <c r="AE111" s="445">
        <f>SUM(AE108:AH110)</f>
        <v>0</v>
      </c>
      <c r="AF111" s="446"/>
      <c r="AG111" s="446"/>
      <c r="AH111" s="447"/>
      <c r="AI111" s="445">
        <f t="shared" ref="AI111" si="77">SUM(AI108:AL110)</f>
        <v>0</v>
      </c>
      <c r="AJ111" s="446"/>
      <c r="AK111" s="446"/>
      <c r="AL111" s="447"/>
      <c r="AM111" s="445">
        <f t="shared" ref="AM111" si="78">SUM(AM108:AP110)</f>
        <v>0</v>
      </c>
      <c r="AN111" s="446"/>
      <c r="AO111" s="446"/>
      <c r="AP111" s="447"/>
      <c r="AQ111" s="445">
        <f t="shared" ref="AQ111" si="79">SUM(AQ108:AT110)</f>
        <v>0</v>
      </c>
      <c r="AR111" s="446"/>
      <c r="AS111" s="446"/>
      <c r="AT111" s="447"/>
      <c r="AU111" s="445">
        <f t="shared" ref="AU111" si="80">SUM(AU108:AX110)</f>
        <v>0</v>
      </c>
      <c r="AV111" s="446"/>
      <c r="AW111" s="446"/>
      <c r="AX111" s="447"/>
      <c r="AY111" s="445">
        <f t="shared" ref="AY111" si="81">SUM(AY108:BB110)</f>
        <v>0</v>
      </c>
      <c r="AZ111" s="446"/>
      <c r="BA111" s="446"/>
      <c r="BB111" s="447"/>
      <c r="BC111" s="445">
        <f t="shared" ref="BC111" si="82">SUM(BC108:BF110)</f>
        <v>0</v>
      </c>
      <c r="BD111" s="446"/>
      <c r="BE111" s="446"/>
      <c r="BF111" s="447"/>
      <c r="BG111" s="121" t="str">
        <f t="shared" si="54"/>
        <v>n.é.</v>
      </c>
      <c r="BH111" s="122"/>
    </row>
    <row r="112" spans="1:60" ht="20.100000000000001" customHeight="1">
      <c r="A112" s="430">
        <v>104</v>
      </c>
      <c r="B112" s="416"/>
      <c r="C112" s="176" t="s">
        <v>474</v>
      </c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/>
      <c r="AC112" s="179" t="s">
        <v>32</v>
      </c>
      <c r="AD112" s="180"/>
      <c r="AE112" s="445">
        <f>AE107+AE111</f>
        <v>26822</v>
      </c>
      <c r="AF112" s="446"/>
      <c r="AG112" s="446"/>
      <c r="AH112" s="447"/>
      <c r="AI112" s="445">
        <f t="shared" ref="AI112" si="83">AI107+AI111</f>
        <v>26822</v>
      </c>
      <c r="AJ112" s="446"/>
      <c r="AK112" s="446"/>
      <c r="AL112" s="447"/>
      <c r="AM112" s="445">
        <f t="shared" ref="AM112" si="84">AM107+AM111</f>
        <v>0</v>
      </c>
      <c r="AN112" s="446"/>
      <c r="AO112" s="446"/>
      <c r="AP112" s="447"/>
      <c r="AQ112" s="445">
        <f t="shared" ref="AQ112" si="85">AQ107+AQ111</f>
        <v>13547</v>
      </c>
      <c r="AR112" s="446"/>
      <c r="AS112" s="446"/>
      <c r="AT112" s="447"/>
      <c r="AU112" s="445">
        <f t="shared" ref="AU112" si="86">AU107+AU111</f>
        <v>0</v>
      </c>
      <c r="AV112" s="446"/>
      <c r="AW112" s="446"/>
      <c r="AX112" s="447"/>
      <c r="AY112" s="445">
        <f t="shared" ref="AY112" si="87">AY107+AY111</f>
        <v>0</v>
      </c>
      <c r="AZ112" s="446"/>
      <c r="BA112" s="446"/>
      <c r="BB112" s="447"/>
      <c r="BC112" s="445">
        <f t="shared" ref="BC112" si="88">BC107+BC111</f>
        <v>13547</v>
      </c>
      <c r="BD112" s="446"/>
      <c r="BE112" s="446"/>
      <c r="BF112" s="447"/>
      <c r="BG112" s="121">
        <f t="shared" si="54"/>
        <v>0.50507046454403104</v>
      </c>
      <c r="BH112" s="122"/>
    </row>
    <row r="113" spans="1:60" s="3" customFormat="1" ht="20.100000000000001" customHeight="1">
      <c r="A113" s="430">
        <v>105</v>
      </c>
      <c r="B113" s="416"/>
      <c r="C113" s="113" t="s">
        <v>24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5"/>
      <c r="AC113" s="179" t="s">
        <v>52</v>
      </c>
      <c r="AD113" s="180"/>
      <c r="AE113" s="480">
        <v>7365</v>
      </c>
      <c r="AF113" s="481"/>
      <c r="AG113" s="481"/>
      <c r="AH113" s="482"/>
      <c r="AI113" s="480">
        <v>7365</v>
      </c>
      <c r="AJ113" s="481"/>
      <c r="AK113" s="481"/>
      <c r="AL113" s="482"/>
      <c r="AM113" s="480">
        <v>0</v>
      </c>
      <c r="AN113" s="481"/>
      <c r="AO113" s="481"/>
      <c r="AP113" s="482"/>
      <c r="AQ113" s="480">
        <v>3536</v>
      </c>
      <c r="AR113" s="481"/>
      <c r="AS113" s="481"/>
      <c r="AT113" s="482"/>
      <c r="AU113" s="480">
        <v>0</v>
      </c>
      <c r="AV113" s="481"/>
      <c r="AW113" s="481"/>
      <c r="AX113" s="482"/>
      <c r="AY113" s="480">
        <v>0</v>
      </c>
      <c r="AZ113" s="481"/>
      <c r="BA113" s="481"/>
      <c r="BB113" s="482"/>
      <c r="BC113" s="480">
        <v>3536</v>
      </c>
      <c r="BD113" s="481"/>
      <c r="BE113" s="481"/>
      <c r="BF113" s="482"/>
      <c r="BG113" s="121">
        <f t="shared" si="54"/>
        <v>0.48010862186014935</v>
      </c>
      <c r="BH113" s="122"/>
    </row>
    <row r="114" spans="1:60" ht="20.100000000000001" customHeight="1">
      <c r="A114" s="429">
        <v>106</v>
      </c>
      <c r="B114" s="308"/>
      <c r="C114" s="173" t="s">
        <v>63</v>
      </c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5"/>
      <c r="AC114" s="156" t="s">
        <v>82</v>
      </c>
      <c r="AD114" s="157"/>
      <c r="AE114" s="477">
        <v>75</v>
      </c>
      <c r="AF114" s="478"/>
      <c r="AG114" s="478"/>
      <c r="AH114" s="479"/>
      <c r="AI114" s="477">
        <v>75</v>
      </c>
      <c r="AJ114" s="478"/>
      <c r="AK114" s="478"/>
      <c r="AL114" s="479"/>
      <c r="AM114" s="477">
        <v>0</v>
      </c>
      <c r="AN114" s="478"/>
      <c r="AO114" s="478"/>
      <c r="AP114" s="479"/>
      <c r="AQ114" s="477">
        <v>20</v>
      </c>
      <c r="AR114" s="478"/>
      <c r="AS114" s="478"/>
      <c r="AT114" s="479"/>
      <c r="AU114" s="477">
        <v>0</v>
      </c>
      <c r="AV114" s="478"/>
      <c r="AW114" s="478"/>
      <c r="AX114" s="479"/>
      <c r="AY114" s="477">
        <v>0</v>
      </c>
      <c r="AZ114" s="478"/>
      <c r="BA114" s="478"/>
      <c r="BB114" s="479"/>
      <c r="BC114" s="477">
        <v>20</v>
      </c>
      <c r="BD114" s="478"/>
      <c r="BE114" s="478"/>
      <c r="BF114" s="479"/>
      <c r="BG114" s="151">
        <f t="shared" si="54"/>
        <v>0.26666666666666666</v>
      </c>
      <c r="BH114" s="152"/>
    </row>
    <row r="115" spans="1:60" ht="20.100000000000001" customHeight="1">
      <c r="A115" s="429">
        <v>107</v>
      </c>
      <c r="B115" s="308"/>
      <c r="C115" s="173" t="s">
        <v>64</v>
      </c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5"/>
      <c r="AC115" s="156" t="s">
        <v>83</v>
      </c>
      <c r="AD115" s="157"/>
      <c r="AE115" s="477">
        <v>238</v>
      </c>
      <c r="AF115" s="478"/>
      <c r="AG115" s="478"/>
      <c r="AH115" s="479"/>
      <c r="AI115" s="477">
        <v>238</v>
      </c>
      <c r="AJ115" s="478"/>
      <c r="AK115" s="478"/>
      <c r="AL115" s="479"/>
      <c r="AM115" s="477">
        <v>0</v>
      </c>
      <c r="AN115" s="478"/>
      <c r="AO115" s="478"/>
      <c r="AP115" s="479"/>
      <c r="AQ115" s="477">
        <v>66</v>
      </c>
      <c r="AR115" s="478"/>
      <c r="AS115" s="478"/>
      <c r="AT115" s="479"/>
      <c r="AU115" s="477">
        <v>0</v>
      </c>
      <c r="AV115" s="478"/>
      <c r="AW115" s="478"/>
      <c r="AX115" s="479"/>
      <c r="AY115" s="477">
        <v>0</v>
      </c>
      <c r="AZ115" s="478"/>
      <c r="BA115" s="478"/>
      <c r="BB115" s="479"/>
      <c r="BC115" s="477">
        <v>66</v>
      </c>
      <c r="BD115" s="478"/>
      <c r="BE115" s="478"/>
      <c r="BF115" s="479"/>
      <c r="BG115" s="151">
        <f t="shared" si="54"/>
        <v>0.27731092436974791</v>
      </c>
      <c r="BH115" s="152"/>
    </row>
    <row r="116" spans="1:60" ht="20.100000000000001" customHeight="1">
      <c r="A116" s="429">
        <v>108</v>
      </c>
      <c r="B116" s="308"/>
      <c r="C116" s="173" t="s">
        <v>65</v>
      </c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5"/>
      <c r="AC116" s="156" t="s">
        <v>84</v>
      </c>
      <c r="AD116" s="157"/>
      <c r="AE116" s="477"/>
      <c r="AF116" s="478"/>
      <c r="AG116" s="478"/>
      <c r="AH116" s="479"/>
      <c r="AI116" s="477"/>
      <c r="AJ116" s="478"/>
      <c r="AK116" s="478"/>
      <c r="AL116" s="479"/>
      <c r="AM116" s="477"/>
      <c r="AN116" s="478"/>
      <c r="AO116" s="478"/>
      <c r="AP116" s="479"/>
      <c r="AQ116" s="477"/>
      <c r="AR116" s="478"/>
      <c r="AS116" s="478"/>
      <c r="AT116" s="479"/>
      <c r="AU116" s="477"/>
      <c r="AV116" s="478"/>
      <c r="AW116" s="478"/>
      <c r="AX116" s="479"/>
      <c r="AY116" s="477"/>
      <c r="AZ116" s="478"/>
      <c r="BA116" s="478"/>
      <c r="BB116" s="479"/>
      <c r="BC116" s="477"/>
      <c r="BD116" s="478"/>
      <c r="BE116" s="478"/>
      <c r="BF116" s="479"/>
      <c r="BG116" s="151" t="str">
        <f t="shared" si="54"/>
        <v>n.é.</v>
      </c>
      <c r="BH116" s="152"/>
    </row>
    <row r="117" spans="1:60" s="3" customFormat="1" ht="20.100000000000001" customHeight="1">
      <c r="A117" s="430">
        <v>109</v>
      </c>
      <c r="B117" s="416"/>
      <c r="C117" s="113" t="s">
        <v>475</v>
      </c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5"/>
      <c r="AC117" s="179" t="s">
        <v>92</v>
      </c>
      <c r="AD117" s="180"/>
      <c r="AE117" s="445">
        <f>SUM(AE114:AH116)</f>
        <v>313</v>
      </c>
      <c r="AF117" s="446"/>
      <c r="AG117" s="446"/>
      <c r="AH117" s="447"/>
      <c r="AI117" s="445">
        <f t="shared" ref="AI117" si="89">SUM(AI114:AL116)</f>
        <v>313</v>
      </c>
      <c r="AJ117" s="446"/>
      <c r="AK117" s="446"/>
      <c r="AL117" s="447"/>
      <c r="AM117" s="445">
        <f t="shared" ref="AM117" si="90">SUM(AM114:AP116)</f>
        <v>0</v>
      </c>
      <c r="AN117" s="446"/>
      <c r="AO117" s="446"/>
      <c r="AP117" s="447"/>
      <c r="AQ117" s="445">
        <f t="shared" ref="AQ117" si="91">SUM(AQ114:AT116)</f>
        <v>86</v>
      </c>
      <c r="AR117" s="446"/>
      <c r="AS117" s="446"/>
      <c r="AT117" s="447"/>
      <c r="AU117" s="445">
        <f t="shared" ref="AU117" si="92">SUM(AU114:AX116)</f>
        <v>0</v>
      </c>
      <c r="AV117" s="446"/>
      <c r="AW117" s="446"/>
      <c r="AX117" s="447"/>
      <c r="AY117" s="445">
        <f t="shared" ref="AY117" si="93">SUM(AY114:BB116)</f>
        <v>0</v>
      </c>
      <c r="AZ117" s="446"/>
      <c r="BA117" s="446"/>
      <c r="BB117" s="447"/>
      <c r="BC117" s="445">
        <f t="shared" ref="BC117" si="94">SUM(BC114:BF116)</f>
        <v>86</v>
      </c>
      <c r="BD117" s="446"/>
      <c r="BE117" s="446"/>
      <c r="BF117" s="447"/>
      <c r="BG117" s="121">
        <f t="shared" si="54"/>
        <v>0.27476038338658149</v>
      </c>
      <c r="BH117" s="122"/>
    </row>
    <row r="118" spans="1:60" ht="20.100000000000001" customHeight="1">
      <c r="A118" s="429">
        <v>110</v>
      </c>
      <c r="B118" s="308"/>
      <c r="C118" s="173" t="s">
        <v>66</v>
      </c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5"/>
      <c r="AC118" s="156" t="s">
        <v>85</v>
      </c>
      <c r="AD118" s="157"/>
      <c r="AE118" s="477">
        <v>88</v>
      </c>
      <c r="AF118" s="478"/>
      <c r="AG118" s="478"/>
      <c r="AH118" s="479"/>
      <c r="AI118" s="477">
        <v>88</v>
      </c>
      <c r="AJ118" s="478"/>
      <c r="AK118" s="478"/>
      <c r="AL118" s="479"/>
      <c r="AM118" s="477">
        <v>0</v>
      </c>
      <c r="AN118" s="478"/>
      <c r="AO118" s="478"/>
      <c r="AP118" s="479"/>
      <c r="AQ118" s="477">
        <v>18</v>
      </c>
      <c r="AR118" s="478"/>
      <c r="AS118" s="478"/>
      <c r="AT118" s="479"/>
      <c r="AU118" s="477">
        <v>0</v>
      </c>
      <c r="AV118" s="478"/>
      <c r="AW118" s="478"/>
      <c r="AX118" s="479"/>
      <c r="AY118" s="477">
        <v>0</v>
      </c>
      <c r="AZ118" s="478"/>
      <c r="BA118" s="478"/>
      <c r="BB118" s="479"/>
      <c r="BC118" s="477">
        <v>18</v>
      </c>
      <c r="BD118" s="478"/>
      <c r="BE118" s="478"/>
      <c r="BF118" s="479"/>
      <c r="BG118" s="151">
        <f t="shared" si="54"/>
        <v>0.20454545454545456</v>
      </c>
      <c r="BH118" s="152"/>
    </row>
    <row r="119" spans="1:60" ht="20.100000000000001" customHeight="1">
      <c r="A119" s="429">
        <v>111</v>
      </c>
      <c r="B119" s="308"/>
      <c r="C119" s="173" t="s">
        <v>67</v>
      </c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5"/>
      <c r="AC119" s="156" t="s">
        <v>86</v>
      </c>
      <c r="AD119" s="157"/>
      <c r="AE119" s="477">
        <v>62</v>
      </c>
      <c r="AF119" s="478"/>
      <c r="AG119" s="478"/>
      <c r="AH119" s="479"/>
      <c r="AI119" s="477">
        <v>62</v>
      </c>
      <c r="AJ119" s="478"/>
      <c r="AK119" s="478"/>
      <c r="AL119" s="479"/>
      <c r="AM119" s="477">
        <v>0</v>
      </c>
      <c r="AN119" s="478"/>
      <c r="AO119" s="478"/>
      <c r="AP119" s="479"/>
      <c r="AQ119" s="477">
        <v>46</v>
      </c>
      <c r="AR119" s="478"/>
      <c r="AS119" s="478"/>
      <c r="AT119" s="479"/>
      <c r="AU119" s="477">
        <v>0</v>
      </c>
      <c r="AV119" s="478"/>
      <c r="AW119" s="478"/>
      <c r="AX119" s="479"/>
      <c r="AY119" s="477">
        <v>0</v>
      </c>
      <c r="AZ119" s="478"/>
      <c r="BA119" s="478"/>
      <c r="BB119" s="479"/>
      <c r="BC119" s="477">
        <v>46</v>
      </c>
      <c r="BD119" s="478"/>
      <c r="BE119" s="478"/>
      <c r="BF119" s="479"/>
      <c r="BG119" s="151">
        <f t="shared" si="54"/>
        <v>0.74193548387096775</v>
      </c>
      <c r="BH119" s="152"/>
    </row>
    <row r="120" spans="1:60" ht="20.100000000000001" customHeight="1">
      <c r="A120" s="430">
        <v>112</v>
      </c>
      <c r="B120" s="416"/>
      <c r="C120" s="113" t="s">
        <v>476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5"/>
      <c r="AC120" s="179" t="s">
        <v>93</v>
      </c>
      <c r="AD120" s="180"/>
      <c r="AE120" s="445">
        <f>SUM(AE118:AH119)</f>
        <v>150</v>
      </c>
      <c r="AF120" s="446"/>
      <c r="AG120" s="446"/>
      <c r="AH120" s="447"/>
      <c r="AI120" s="445">
        <f t="shared" ref="AI120" si="95">SUM(AI118:AL119)</f>
        <v>150</v>
      </c>
      <c r="AJ120" s="446"/>
      <c r="AK120" s="446"/>
      <c r="AL120" s="447"/>
      <c r="AM120" s="445">
        <f t="shared" ref="AM120" si="96">SUM(AM118:AP119)</f>
        <v>0</v>
      </c>
      <c r="AN120" s="446"/>
      <c r="AO120" s="446"/>
      <c r="AP120" s="447"/>
      <c r="AQ120" s="445">
        <f t="shared" ref="AQ120" si="97">SUM(AQ118:AT119)</f>
        <v>64</v>
      </c>
      <c r="AR120" s="446"/>
      <c r="AS120" s="446"/>
      <c r="AT120" s="447"/>
      <c r="AU120" s="445">
        <f t="shared" ref="AU120" si="98">SUM(AU118:AX119)</f>
        <v>0</v>
      </c>
      <c r="AV120" s="446"/>
      <c r="AW120" s="446"/>
      <c r="AX120" s="447"/>
      <c r="AY120" s="445">
        <f t="shared" ref="AY120" si="99">SUM(AY118:BB119)</f>
        <v>0</v>
      </c>
      <c r="AZ120" s="446"/>
      <c r="BA120" s="446"/>
      <c r="BB120" s="447"/>
      <c r="BC120" s="445">
        <f t="shared" ref="BC120" si="100">SUM(BC118:BF119)</f>
        <v>64</v>
      </c>
      <c r="BD120" s="446"/>
      <c r="BE120" s="446"/>
      <c r="BF120" s="447"/>
      <c r="BG120" s="121">
        <f t="shared" si="54"/>
        <v>0.42666666666666669</v>
      </c>
      <c r="BH120" s="122"/>
    </row>
    <row r="121" spans="1:60" ht="20.100000000000001" customHeight="1">
      <c r="A121" s="429">
        <v>113</v>
      </c>
      <c r="B121" s="308"/>
      <c r="C121" s="173" t="s">
        <v>68</v>
      </c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5"/>
      <c r="AC121" s="156" t="s">
        <v>87</v>
      </c>
      <c r="AD121" s="157"/>
      <c r="AE121" s="477">
        <v>984</v>
      </c>
      <c r="AF121" s="478"/>
      <c r="AG121" s="478"/>
      <c r="AH121" s="479"/>
      <c r="AI121" s="477">
        <v>984</v>
      </c>
      <c r="AJ121" s="478"/>
      <c r="AK121" s="478"/>
      <c r="AL121" s="479"/>
      <c r="AM121" s="477">
        <v>0</v>
      </c>
      <c r="AN121" s="478"/>
      <c r="AO121" s="478"/>
      <c r="AP121" s="479"/>
      <c r="AQ121" s="477">
        <v>377</v>
      </c>
      <c r="AR121" s="478"/>
      <c r="AS121" s="478"/>
      <c r="AT121" s="479"/>
      <c r="AU121" s="477">
        <v>0</v>
      </c>
      <c r="AV121" s="478"/>
      <c r="AW121" s="478"/>
      <c r="AX121" s="479"/>
      <c r="AY121" s="477">
        <v>0</v>
      </c>
      <c r="AZ121" s="478"/>
      <c r="BA121" s="478"/>
      <c r="BB121" s="479"/>
      <c r="BC121" s="477">
        <v>313</v>
      </c>
      <c r="BD121" s="478"/>
      <c r="BE121" s="478"/>
      <c r="BF121" s="479"/>
      <c r="BG121" s="151">
        <f t="shared" si="54"/>
        <v>0.31808943089430897</v>
      </c>
      <c r="BH121" s="152"/>
    </row>
    <row r="122" spans="1:60" s="13" customFormat="1" ht="20.100000000000001" customHeight="1">
      <c r="A122" s="387" t="s">
        <v>527</v>
      </c>
      <c r="B122" s="388"/>
      <c r="C122" s="389" t="s">
        <v>550</v>
      </c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  <c r="Y122" s="390"/>
      <c r="Z122" s="390"/>
      <c r="AA122" s="390"/>
      <c r="AB122" s="391"/>
      <c r="AC122" s="392" t="s">
        <v>527</v>
      </c>
      <c r="AD122" s="393"/>
      <c r="AE122" s="487">
        <v>540</v>
      </c>
      <c r="AF122" s="488"/>
      <c r="AG122" s="488"/>
      <c r="AH122" s="489"/>
      <c r="AI122" s="487">
        <v>540</v>
      </c>
      <c r="AJ122" s="488"/>
      <c r="AK122" s="488"/>
      <c r="AL122" s="489"/>
      <c r="AM122" s="483">
        <v>0</v>
      </c>
      <c r="AN122" s="483"/>
      <c r="AO122" s="483"/>
      <c r="AP122" s="483"/>
      <c r="AQ122" s="483">
        <v>203</v>
      </c>
      <c r="AR122" s="483"/>
      <c r="AS122" s="483"/>
      <c r="AT122" s="483"/>
      <c r="AU122" s="483">
        <v>0</v>
      </c>
      <c r="AV122" s="483"/>
      <c r="AW122" s="483"/>
      <c r="AX122" s="483"/>
      <c r="AY122" s="483">
        <v>0</v>
      </c>
      <c r="AZ122" s="483"/>
      <c r="BA122" s="483"/>
      <c r="BB122" s="483"/>
      <c r="BC122" s="483">
        <f>ROUND($BC$121/$AQ$121*AQ122,0)</f>
        <v>169</v>
      </c>
      <c r="BD122" s="483"/>
      <c r="BE122" s="483"/>
      <c r="BF122" s="483"/>
      <c r="BG122" s="385">
        <f t="shared" si="54"/>
        <v>0.31296296296296294</v>
      </c>
      <c r="BH122" s="386"/>
    </row>
    <row r="123" spans="1:60" s="13" customFormat="1" ht="20.100000000000001" customHeight="1">
      <c r="A123" s="387" t="s">
        <v>527</v>
      </c>
      <c r="B123" s="388"/>
      <c r="C123" s="389" t="s">
        <v>551</v>
      </c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1"/>
      <c r="AC123" s="392" t="s">
        <v>527</v>
      </c>
      <c r="AD123" s="393"/>
      <c r="AE123" s="487">
        <v>300</v>
      </c>
      <c r="AF123" s="488"/>
      <c r="AG123" s="488"/>
      <c r="AH123" s="489"/>
      <c r="AI123" s="487">
        <v>300</v>
      </c>
      <c r="AJ123" s="488"/>
      <c r="AK123" s="488"/>
      <c r="AL123" s="489"/>
      <c r="AM123" s="483">
        <v>0</v>
      </c>
      <c r="AN123" s="483"/>
      <c r="AO123" s="483"/>
      <c r="AP123" s="483"/>
      <c r="AQ123" s="483">
        <v>111</v>
      </c>
      <c r="AR123" s="483"/>
      <c r="AS123" s="483"/>
      <c r="AT123" s="483"/>
      <c r="AU123" s="483">
        <v>0</v>
      </c>
      <c r="AV123" s="483"/>
      <c r="AW123" s="483"/>
      <c r="AX123" s="483"/>
      <c r="AY123" s="483">
        <v>0</v>
      </c>
      <c r="AZ123" s="483"/>
      <c r="BA123" s="483"/>
      <c r="BB123" s="483"/>
      <c r="BC123" s="483">
        <f t="shared" ref="BC123:BC124" si="101">ROUND($BC$121/$AQ$121*AQ123,0)</f>
        <v>92</v>
      </c>
      <c r="BD123" s="483"/>
      <c r="BE123" s="483"/>
      <c r="BF123" s="483"/>
      <c r="BG123" s="385">
        <f t="shared" si="54"/>
        <v>0.30666666666666664</v>
      </c>
      <c r="BH123" s="386"/>
    </row>
    <row r="124" spans="1:60" s="13" customFormat="1" ht="20.100000000000001" customHeight="1">
      <c r="A124" s="387" t="s">
        <v>527</v>
      </c>
      <c r="B124" s="388"/>
      <c r="C124" s="389" t="s">
        <v>552</v>
      </c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  <c r="V124" s="390"/>
      <c r="W124" s="390"/>
      <c r="X124" s="390"/>
      <c r="Y124" s="390"/>
      <c r="Z124" s="390"/>
      <c r="AA124" s="390"/>
      <c r="AB124" s="391"/>
      <c r="AC124" s="392" t="s">
        <v>527</v>
      </c>
      <c r="AD124" s="393"/>
      <c r="AE124" s="487">
        <v>144</v>
      </c>
      <c r="AF124" s="488"/>
      <c r="AG124" s="488"/>
      <c r="AH124" s="489"/>
      <c r="AI124" s="487">
        <v>144</v>
      </c>
      <c r="AJ124" s="488"/>
      <c r="AK124" s="488"/>
      <c r="AL124" s="489"/>
      <c r="AM124" s="483">
        <v>0</v>
      </c>
      <c r="AN124" s="483"/>
      <c r="AO124" s="483"/>
      <c r="AP124" s="483"/>
      <c r="AQ124" s="483">
        <v>63</v>
      </c>
      <c r="AR124" s="483"/>
      <c r="AS124" s="483"/>
      <c r="AT124" s="483"/>
      <c r="AU124" s="483">
        <v>0</v>
      </c>
      <c r="AV124" s="483"/>
      <c r="AW124" s="483"/>
      <c r="AX124" s="483"/>
      <c r="AY124" s="483">
        <v>0</v>
      </c>
      <c r="AZ124" s="483"/>
      <c r="BA124" s="483"/>
      <c r="BB124" s="483"/>
      <c r="BC124" s="483">
        <f t="shared" si="101"/>
        <v>52</v>
      </c>
      <c r="BD124" s="483"/>
      <c r="BE124" s="483"/>
      <c r="BF124" s="483"/>
      <c r="BG124" s="385">
        <f t="shared" si="54"/>
        <v>0.3611111111111111</v>
      </c>
      <c r="BH124" s="386"/>
    </row>
    <row r="125" spans="1:60" ht="20.100000000000001" customHeight="1">
      <c r="A125" s="429">
        <v>114</v>
      </c>
      <c r="B125" s="308"/>
      <c r="C125" s="173" t="s">
        <v>69</v>
      </c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5"/>
      <c r="AC125" s="156" t="s">
        <v>88</v>
      </c>
      <c r="AD125" s="157"/>
      <c r="AE125" s="477">
        <v>210</v>
      </c>
      <c r="AF125" s="478"/>
      <c r="AG125" s="478"/>
      <c r="AH125" s="479"/>
      <c r="AI125" s="477">
        <v>210</v>
      </c>
      <c r="AJ125" s="478"/>
      <c r="AK125" s="478"/>
      <c r="AL125" s="479"/>
      <c r="AM125" s="477"/>
      <c r="AN125" s="478"/>
      <c r="AO125" s="478"/>
      <c r="AP125" s="479"/>
      <c r="AQ125" s="477"/>
      <c r="AR125" s="478"/>
      <c r="AS125" s="478"/>
      <c r="AT125" s="479"/>
      <c r="AU125" s="477"/>
      <c r="AV125" s="478"/>
      <c r="AW125" s="478"/>
      <c r="AX125" s="479"/>
      <c r="AY125" s="477"/>
      <c r="AZ125" s="478"/>
      <c r="BA125" s="478"/>
      <c r="BB125" s="479"/>
      <c r="BC125" s="477"/>
      <c r="BD125" s="478"/>
      <c r="BE125" s="478"/>
      <c r="BF125" s="479"/>
      <c r="BG125" s="151">
        <f t="shared" si="54"/>
        <v>0</v>
      </c>
      <c r="BH125" s="152"/>
    </row>
    <row r="126" spans="1:60" ht="20.100000000000001" customHeight="1">
      <c r="A126" s="429">
        <v>115</v>
      </c>
      <c r="B126" s="308"/>
      <c r="C126" s="173" t="s">
        <v>70</v>
      </c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5"/>
      <c r="AC126" s="156" t="s">
        <v>89</v>
      </c>
      <c r="AD126" s="157"/>
      <c r="AE126" s="477"/>
      <c r="AF126" s="478"/>
      <c r="AG126" s="478"/>
      <c r="AH126" s="479"/>
      <c r="AI126" s="477"/>
      <c r="AJ126" s="478"/>
      <c r="AK126" s="478"/>
      <c r="AL126" s="479"/>
      <c r="AM126" s="477"/>
      <c r="AN126" s="478"/>
      <c r="AO126" s="478"/>
      <c r="AP126" s="479"/>
      <c r="AQ126" s="477"/>
      <c r="AR126" s="478"/>
      <c r="AS126" s="478"/>
      <c r="AT126" s="479"/>
      <c r="AU126" s="477"/>
      <c r="AV126" s="478"/>
      <c r="AW126" s="478"/>
      <c r="AX126" s="479"/>
      <c r="AY126" s="477"/>
      <c r="AZ126" s="478"/>
      <c r="BA126" s="478"/>
      <c r="BB126" s="479"/>
      <c r="BC126" s="477"/>
      <c r="BD126" s="478"/>
      <c r="BE126" s="478"/>
      <c r="BF126" s="479"/>
      <c r="BG126" s="151" t="str">
        <f t="shared" si="54"/>
        <v>n.é.</v>
      </c>
      <c r="BH126" s="152"/>
    </row>
    <row r="127" spans="1:60" ht="20.100000000000001" customHeight="1">
      <c r="A127" s="429">
        <v>116</v>
      </c>
      <c r="B127" s="308"/>
      <c r="C127" s="173" t="s">
        <v>71</v>
      </c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5"/>
      <c r="AC127" s="156" t="s">
        <v>90</v>
      </c>
      <c r="AD127" s="157"/>
      <c r="AE127" s="477">
        <v>140</v>
      </c>
      <c r="AF127" s="478"/>
      <c r="AG127" s="478"/>
      <c r="AH127" s="479"/>
      <c r="AI127" s="477">
        <v>145</v>
      </c>
      <c r="AJ127" s="478"/>
      <c r="AK127" s="478"/>
      <c r="AL127" s="479"/>
      <c r="AM127" s="477">
        <v>0</v>
      </c>
      <c r="AN127" s="478"/>
      <c r="AO127" s="478"/>
      <c r="AP127" s="479"/>
      <c r="AQ127" s="477">
        <v>66</v>
      </c>
      <c r="AR127" s="478"/>
      <c r="AS127" s="478"/>
      <c r="AT127" s="479"/>
      <c r="AU127" s="477">
        <v>0</v>
      </c>
      <c r="AV127" s="478"/>
      <c r="AW127" s="478"/>
      <c r="AX127" s="479"/>
      <c r="AY127" s="477">
        <v>0</v>
      </c>
      <c r="AZ127" s="478"/>
      <c r="BA127" s="478"/>
      <c r="BB127" s="479"/>
      <c r="BC127" s="477">
        <v>66</v>
      </c>
      <c r="BD127" s="478"/>
      <c r="BE127" s="478"/>
      <c r="BF127" s="479"/>
      <c r="BG127" s="151">
        <f t="shared" si="54"/>
        <v>0.45517241379310347</v>
      </c>
      <c r="BH127" s="152"/>
    </row>
    <row r="128" spans="1:60" ht="20.100000000000001" customHeight="1">
      <c r="A128" s="429">
        <v>117</v>
      </c>
      <c r="B128" s="308"/>
      <c r="C128" s="184" t="s">
        <v>72</v>
      </c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6"/>
      <c r="AC128" s="156" t="s">
        <v>91</v>
      </c>
      <c r="AD128" s="157"/>
      <c r="AE128" s="477"/>
      <c r="AF128" s="478"/>
      <c r="AG128" s="478"/>
      <c r="AH128" s="479"/>
      <c r="AI128" s="477"/>
      <c r="AJ128" s="478"/>
      <c r="AK128" s="478"/>
      <c r="AL128" s="479"/>
      <c r="AM128" s="477"/>
      <c r="AN128" s="478"/>
      <c r="AO128" s="478"/>
      <c r="AP128" s="479"/>
      <c r="AQ128" s="477"/>
      <c r="AR128" s="478"/>
      <c r="AS128" s="478"/>
      <c r="AT128" s="479"/>
      <c r="AU128" s="477"/>
      <c r="AV128" s="478"/>
      <c r="AW128" s="478"/>
      <c r="AX128" s="479"/>
      <c r="AY128" s="477"/>
      <c r="AZ128" s="478"/>
      <c r="BA128" s="478"/>
      <c r="BB128" s="479"/>
      <c r="BC128" s="477"/>
      <c r="BD128" s="478"/>
      <c r="BE128" s="478"/>
      <c r="BF128" s="479"/>
      <c r="BG128" s="151" t="str">
        <f t="shared" si="54"/>
        <v>n.é.</v>
      </c>
      <c r="BH128" s="152"/>
    </row>
    <row r="129" spans="1:60" ht="20.100000000000001" customHeight="1">
      <c r="A129" s="429">
        <v>118</v>
      </c>
      <c r="B129" s="308"/>
      <c r="C129" s="181" t="s">
        <v>73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3"/>
      <c r="AC129" s="156" t="s">
        <v>94</v>
      </c>
      <c r="AD129" s="157"/>
      <c r="AE129" s="477">
        <v>423</v>
      </c>
      <c r="AF129" s="478"/>
      <c r="AG129" s="478"/>
      <c r="AH129" s="479"/>
      <c r="AI129" s="477">
        <v>423</v>
      </c>
      <c r="AJ129" s="478"/>
      <c r="AK129" s="478"/>
      <c r="AL129" s="479"/>
      <c r="AM129" s="477">
        <v>0</v>
      </c>
      <c r="AN129" s="478"/>
      <c r="AO129" s="478"/>
      <c r="AP129" s="479"/>
      <c r="AQ129" s="477">
        <v>224</v>
      </c>
      <c r="AR129" s="478"/>
      <c r="AS129" s="478"/>
      <c r="AT129" s="479"/>
      <c r="AU129" s="477">
        <v>0</v>
      </c>
      <c r="AV129" s="478"/>
      <c r="AW129" s="478"/>
      <c r="AX129" s="479"/>
      <c r="AY129" s="477">
        <v>0</v>
      </c>
      <c r="AZ129" s="478"/>
      <c r="BA129" s="478"/>
      <c r="BB129" s="479"/>
      <c r="BC129" s="477">
        <v>191</v>
      </c>
      <c r="BD129" s="478"/>
      <c r="BE129" s="478"/>
      <c r="BF129" s="479"/>
      <c r="BG129" s="151">
        <f t="shared" si="54"/>
        <v>0.45153664302600471</v>
      </c>
      <c r="BH129" s="152"/>
    </row>
    <row r="130" spans="1:60" ht="20.100000000000001" customHeight="1">
      <c r="A130" s="429">
        <v>119</v>
      </c>
      <c r="B130" s="308"/>
      <c r="C130" s="173" t="s">
        <v>74</v>
      </c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5"/>
      <c r="AC130" s="156" t="s">
        <v>95</v>
      </c>
      <c r="AD130" s="157"/>
      <c r="AE130" s="477">
        <v>337</v>
      </c>
      <c r="AF130" s="478"/>
      <c r="AG130" s="478"/>
      <c r="AH130" s="479"/>
      <c r="AI130" s="477">
        <v>337</v>
      </c>
      <c r="AJ130" s="478"/>
      <c r="AK130" s="478"/>
      <c r="AL130" s="479"/>
      <c r="AM130" s="477">
        <v>0</v>
      </c>
      <c r="AN130" s="478"/>
      <c r="AO130" s="478"/>
      <c r="AP130" s="479"/>
      <c r="AQ130" s="477">
        <v>163</v>
      </c>
      <c r="AR130" s="478"/>
      <c r="AS130" s="478"/>
      <c r="AT130" s="479"/>
      <c r="AU130" s="477">
        <v>0</v>
      </c>
      <c r="AV130" s="478"/>
      <c r="AW130" s="478"/>
      <c r="AX130" s="479"/>
      <c r="AY130" s="477">
        <v>0</v>
      </c>
      <c r="AZ130" s="478"/>
      <c r="BA130" s="478"/>
      <c r="BB130" s="479"/>
      <c r="BC130" s="477">
        <v>161</v>
      </c>
      <c r="BD130" s="478"/>
      <c r="BE130" s="478"/>
      <c r="BF130" s="479"/>
      <c r="BG130" s="151">
        <f t="shared" si="54"/>
        <v>0.47774480712166173</v>
      </c>
      <c r="BH130" s="152"/>
    </row>
    <row r="131" spans="1:60" ht="20.100000000000001" customHeight="1">
      <c r="A131" s="430">
        <v>120</v>
      </c>
      <c r="B131" s="416"/>
      <c r="C131" s="113" t="s">
        <v>477</v>
      </c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5"/>
      <c r="AC131" s="179" t="s">
        <v>96</v>
      </c>
      <c r="AD131" s="180"/>
      <c r="AE131" s="445">
        <f>SUM(AE121:AH130)-SUM(AE122:AH124)</f>
        <v>2094</v>
      </c>
      <c r="AF131" s="446"/>
      <c r="AG131" s="446"/>
      <c r="AH131" s="447"/>
      <c r="AI131" s="445">
        <f t="shared" ref="AI131" si="102">SUM(AI121:AL130)-SUM(AI122:AL124)</f>
        <v>2099</v>
      </c>
      <c r="AJ131" s="446"/>
      <c r="AK131" s="446"/>
      <c r="AL131" s="447"/>
      <c r="AM131" s="445">
        <f t="shared" ref="AM131" si="103">SUM(AM121:AP130)-SUM(AM122:AP124)</f>
        <v>0</v>
      </c>
      <c r="AN131" s="446"/>
      <c r="AO131" s="446"/>
      <c r="AP131" s="447"/>
      <c r="AQ131" s="445">
        <f t="shared" ref="AQ131" si="104">SUM(AQ121:AT130)-SUM(AQ122:AT124)</f>
        <v>830</v>
      </c>
      <c r="AR131" s="446"/>
      <c r="AS131" s="446"/>
      <c r="AT131" s="447"/>
      <c r="AU131" s="445">
        <f t="shared" ref="AU131" si="105">SUM(AU121:AX130)-SUM(AU122:AX124)</f>
        <v>0</v>
      </c>
      <c r="AV131" s="446"/>
      <c r="AW131" s="446"/>
      <c r="AX131" s="447"/>
      <c r="AY131" s="445">
        <f t="shared" ref="AY131" si="106">SUM(AY121:BB130)-SUM(AY122:BB124)</f>
        <v>0</v>
      </c>
      <c r="AZ131" s="446"/>
      <c r="BA131" s="446"/>
      <c r="BB131" s="447"/>
      <c r="BC131" s="445">
        <f t="shared" ref="BC131" si="107">SUM(BC121:BF130)-SUM(BC122:BF124)</f>
        <v>731</v>
      </c>
      <c r="BD131" s="446"/>
      <c r="BE131" s="446"/>
      <c r="BF131" s="447"/>
      <c r="BG131" s="121">
        <f t="shared" si="54"/>
        <v>0.34826107670319201</v>
      </c>
      <c r="BH131" s="122"/>
    </row>
    <row r="132" spans="1:60" ht="20.100000000000001" customHeight="1">
      <c r="A132" s="429">
        <v>121</v>
      </c>
      <c r="B132" s="308"/>
      <c r="C132" s="173" t="s">
        <v>75</v>
      </c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5"/>
      <c r="AC132" s="156" t="s">
        <v>97</v>
      </c>
      <c r="AD132" s="157"/>
      <c r="AE132" s="477"/>
      <c r="AF132" s="478"/>
      <c r="AG132" s="478"/>
      <c r="AH132" s="479"/>
      <c r="AI132" s="477"/>
      <c r="AJ132" s="478"/>
      <c r="AK132" s="478"/>
      <c r="AL132" s="479"/>
      <c r="AM132" s="477"/>
      <c r="AN132" s="478"/>
      <c r="AO132" s="478"/>
      <c r="AP132" s="479"/>
      <c r="AQ132" s="477"/>
      <c r="AR132" s="478"/>
      <c r="AS132" s="478"/>
      <c r="AT132" s="479"/>
      <c r="AU132" s="477"/>
      <c r="AV132" s="478"/>
      <c r="AW132" s="478"/>
      <c r="AX132" s="479"/>
      <c r="AY132" s="477"/>
      <c r="AZ132" s="478"/>
      <c r="BA132" s="478"/>
      <c r="BB132" s="479"/>
      <c r="BC132" s="477"/>
      <c r="BD132" s="478"/>
      <c r="BE132" s="478"/>
      <c r="BF132" s="479"/>
      <c r="BG132" s="151" t="str">
        <f t="shared" si="54"/>
        <v>n.é.</v>
      </c>
      <c r="BH132" s="152"/>
    </row>
    <row r="133" spans="1:60" ht="20.100000000000001" customHeight="1">
      <c r="A133" s="429">
        <v>122</v>
      </c>
      <c r="B133" s="308"/>
      <c r="C133" s="173" t="s">
        <v>76</v>
      </c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5"/>
      <c r="AC133" s="156" t="s">
        <v>98</v>
      </c>
      <c r="AD133" s="157"/>
      <c r="AE133" s="477"/>
      <c r="AF133" s="478"/>
      <c r="AG133" s="478"/>
      <c r="AH133" s="479"/>
      <c r="AI133" s="477"/>
      <c r="AJ133" s="478"/>
      <c r="AK133" s="478"/>
      <c r="AL133" s="479"/>
      <c r="AM133" s="477"/>
      <c r="AN133" s="478"/>
      <c r="AO133" s="478"/>
      <c r="AP133" s="479"/>
      <c r="AQ133" s="477"/>
      <c r="AR133" s="478"/>
      <c r="AS133" s="478"/>
      <c r="AT133" s="479"/>
      <c r="AU133" s="477"/>
      <c r="AV133" s="478"/>
      <c r="AW133" s="478"/>
      <c r="AX133" s="479"/>
      <c r="AY133" s="477"/>
      <c r="AZ133" s="478"/>
      <c r="BA133" s="478"/>
      <c r="BB133" s="479"/>
      <c r="BC133" s="477"/>
      <c r="BD133" s="478"/>
      <c r="BE133" s="478"/>
      <c r="BF133" s="479"/>
      <c r="BG133" s="151" t="str">
        <f t="shared" si="54"/>
        <v>n.é.</v>
      </c>
      <c r="BH133" s="152"/>
    </row>
    <row r="134" spans="1:60" ht="20.100000000000001" customHeight="1">
      <c r="A134" s="430">
        <v>123</v>
      </c>
      <c r="B134" s="416"/>
      <c r="C134" s="113" t="s">
        <v>478</v>
      </c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5"/>
      <c r="AC134" s="179" t="s">
        <v>99</v>
      </c>
      <c r="AD134" s="180"/>
      <c r="AE134" s="445">
        <f>SUM(AE132:AH133)</f>
        <v>0</v>
      </c>
      <c r="AF134" s="446"/>
      <c r="AG134" s="446"/>
      <c r="AH134" s="447"/>
      <c r="AI134" s="445">
        <f t="shared" ref="AI134" si="108">SUM(AI132:AL133)</f>
        <v>0</v>
      </c>
      <c r="AJ134" s="446"/>
      <c r="AK134" s="446"/>
      <c r="AL134" s="447"/>
      <c r="AM134" s="445">
        <f t="shared" ref="AM134" si="109">SUM(AM132:AP133)</f>
        <v>0</v>
      </c>
      <c r="AN134" s="446"/>
      <c r="AO134" s="446"/>
      <c r="AP134" s="447"/>
      <c r="AQ134" s="445">
        <f t="shared" ref="AQ134" si="110">SUM(AQ132:AT133)</f>
        <v>0</v>
      </c>
      <c r="AR134" s="446"/>
      <c r="AS134" s="446"/>
      <c r="AT134" s="447"/>
      <c r="AU134" s="445">
        <f t="shared" ref="AU134" si="111">SUM(AU132:AX133)</f>
        <v>0</v>
      </c>
      <c r="AV134" s="446"/>
      <c r="AW134" s="446"/>
      <c r="AX134" s="447"/>
      <c r="AY134" s="445">
        <f t="shared" ref="AY134" si="112">SUM(AY132:BB133)</f>
        <v>0</v>
      </c>
      <c r="AZ134" s="446"/>
      <c r="BA134" s="446"/>
      <c r="BB134" s="447"/>
      <c r="BC134" s="445">
        <f t="shared" ref="BC134" si="113">SUM(BC132:BF133)</f>
        <v>0</v>
      </c>
      <c r="BD134" s="446"/>
      <c r="BE134" s="446"/>
      <c r="BF134" s="447"/>
      <c r="BG134" s="121" t="str">
        <f t="shared" si="54"/>
        <v>n.é.</v>
      </c>
      <c r="BH134" s="122"/>
    </row>
    <row r="135" spans="1:60" ht="20.100000000000001" customHeight="1">
      <c r="A135" s="429">
        <v>124</v>
      </c>
      <c r="B135" s="308"/>
      <c r="C135" s="173" t="s">
        <v>77</v>
      </c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5"/>
      <c r="AC135" s="156" t="s">
        <v>100</v>
      </c>
      <c r="AD135" s="157"/>
      <c r="AE135" s="477">
        <v>661</v>
      </c>
      <c r="AF135" s="478"/>
      <c r="AG135" s="478"/>
      <c r="AH135" s="479"/>
      <c r="AI135" s="477">
        <v>567</v>
      </c>
      <c r="AJ135" s="478"/>
      <c r="AK135" s="478"/>
      <c r="AL135" s="479"/>
      <c r="AM135" s="477"/>
      <c r="AN135" s="478"/>
      <c r="AO135" s="478"/>
      <c r="AP135" s="479"/>
      <c r="AQ135" s="477">
        <v>183</v>
      </c>
      <c r="AR135" s="478"/>
      <c r="AS135" s="478"/>
      <c r="AT135" s="479"/>
      <c r="AU135" s="477"/>
      <c r="AV135" s="478"/>
      <c r="AW135" s="478"/>
      <c r="AX135" s="479"/>
      <c r="AY135" s="477"/>
      <c r="AZ135" s="478"/>
      <c r="BA135" s="478"/>
      <c r="BB135" s="479"/>
      <c r="BC135" s="477">
        <v>166</v>
      </c>
      <c r="BD135" s="478"/>
      <c r="BE135" s="478"/>
      <c r="BF135" s="479"/>
      <c r="BG135" s="151">
        <f t="shared" si="54"/>
        <v>0.29276895943562609</v>
      </c>
      <c r="BH135" s="152"/>
    </row>
    <row r="136" spans="1:60" ht="20.100000000000001" customHeight="1">
      <c r="A136" s="429">
        <v>125</v>
      </c>
      <c r="B136" s="308"/>
      <c r="C136" s="173" t="s">
        <v>78</v>
      </c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5"/>
      <c r="AC136" s="156" t="s">
        <v>101</v>
      </c>
      <c r="AD136" s="157"/>
      <c r="AE136" s="477"/>
      <c r="AF136" s="478"/>
      <c r="AG136" s="478"/>
      <c r="AH136" s="479"/>
      <c r="AI136" s="477"/>
      <c r="AJ136" s="478"/>
      <c r="AK136" s="478"/>
      <c r="AL136" s="479"/>
      <c r="AM136" s="477"/>
      <c r="AN136" s="478"/>
      <c r="AO136" s="478"/>
      <c r="AP136" s="479"/>
      <c r="AQ136" s="477"/>
      <c r="AR136" s="478"/>
      <c r="AS136" s="478"/>
      <c r="AT136" s="479"/>
      <c r="AU136" s="477"/>
      <c r="AV136" s="478"/>
      <c r="AW136" s="478"/>
      <c r="AX136" s="479"/>
      <c r="AY136" s="477"/>
      <c r="AZ136" s="478"/>
      <c r="BA136" s="478"/>
      <c r="BB136" s="479"/>
      <c r="BC136" s="477"/>
      <c r="BD136" s="478"/>
      <c r="BE136" s="478"/>
      <c r="BF136" s="479"/>
      <c r="BG136" s="151" t="str">
        <f t="shared" si="54"/>
        <v>n.é.</v>
      </c>
      <c r="BH136" s="152"/>
    </row>
    <row r="137" spans="1:60" ht="20.100000000000001" customHeight="1">
      <c r="A137" s="429">
        <v>126</v>
      </c>
      <c r="B137" s="308"/>
      <c r="C137" s="173" t="s">
        <v>79</v>
      </c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5"/>
      <c r="AC137" s="156" t="s">
        <v>102</v>
      </c>
      <c r="AD137" s="157"/>
      <c r="AE137" s="477"/>
      <c r="AF137" s="478"/>
      <c r="AG137" s="478"/>
      <c r="AH137" s="479"/>
      <c r="AI137" s="477"/>
      <c r="AJ137" s="478"/>
      <c r="AK137" s="478"/>
      <c r="AL137" s="479"/>
      <c r="AM137" s="477"/>
      <c r="AN137" s="478"/>
      <c r="AO137" s="478"/>
      <c r="AP137" s="479"/>
      <c r="AQ137" s="477"/>
      <c r="AR137" s="478"/>
      <c r="AS137" s="478"/>
      <c r="AT137" s="479"/>
      <c r="AU137" s="477"/>
      <c r="AV137" s="478"/>
      <c r="AW137" s="478"/>
      <c r="AX137" s="479"/>
      <c r="AY137" s="477"/>
      <c r="AZ137" s="478"/>
      <c r="BA137" s="478"/>
      <c r="BB137" s="479"/>
      <c r="BC137" s="477"/>
      <c r="BD137" s="478"/>
      <c r="BE137" s="478"/>
      <c r="BF137" s="479"/>
      <c r="BG137" s="151" t="str">
        <f t="shared" si="54"/>
        <v>n.é.</v>
      </c>
      <c r="BH137" s="152"/>
    </row>
    <row r="138" spans="1:60" ht="20.100000000000001" customHeight="1">
      <c r="A138" s="429">
        <v>127</v>
      </c>
      <c r="B138" s="308"/>
      <c r="C138" s="173" t="s">
        <v>80</v>
      </c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5"/>
      <c r="AC138" s="156" t="s">
        <v>103</v>
      </c>
      <c r="AD138" s="157"/>
      <c r="AE138" s="477"/>
      <c r="AF138" s="478"/>
      <c r="AG138" s="478"/>
      <c r="AH138" s="479"/>
      <c r="AI138" s="477"/>
      <c r="AJ138" s="478"/>
      <c r="AK138" s="478"/>
      <c r="AL138" s="479"/>
      <c r="AM138" s="477"/>
      <c r="AN138" s="478"/>
      <c r="AO138" s="478"/>
      <c r="AP138" s="479"/>
      <c r="AQ138" s="477"/>
      <c r="AR138" s="478"/>
      <c r="AS138" s="478"/>
      <c r="AT138" s="479"/>
      <c r="AU138" s="477"/>
      <c r="AV138" s="478"/>
      <c r="AW138" s="478"/>
      <c r="AX138" s="479"/>
      <c r="AY138" s="477"/>
      <c r="AZ138" s="478"/>
      <c r="BA138" s="478"/>
      <c r="BB138" s="479"/>
      <c r="BC138" s="477"/>
      <c r="BD138" s="478"/>
      <c r="BE138" s="478"/>
      <c r="BF138" s="479"/>
      <c r="BG138" s="151" t="str">
        <f t="shared" si="54"/>
        <v>n.é.</v>
      </c>
      <c r="BH138" s="152"/>
    </row>
    <row r="139" spans="1:60" ht="20.100000000000001" customHeight="1">
      <c r="A139" s="429">
        <v>128</v>
      </c>
      <c r="B139" s="308"/>
      <c r="C139" s="173" t="s">
        <v>81</v>
      </c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5"/>
      <c r="AC139" s="156" t="s">
        <v>104</v>
      </c>
      <c r="AD139" s="157"/>
      <c r="AE139" s="477">
        <v>0</v>
      </c>
      <c r="AF139" s="478"/>
      <c r="AG139" s="478"/>
      <c r="AH139" s="479"/>
      <c r="AI139" s="477">
        <v>174</v>
      </c>
      <c r="AJ139" s="478"/>
      <c r="AK139" s="478"/>
      <c r="AL139" s="479"/>
      <c r="AM139" s="477">
        <v>0</v>
      </c>
      <c r="AN139" s="478"/>
      <c r="AO139" s="478"/>
      <c r="AP139" s="479"/>
      <c r="AQ139" s="477">
        <v>174</v>
      </c>
      <c r="AR139" s="478"/>
      <c r="AS139" s="478"/>
      <c r="AT139" s="479"/>
      <c r="AU139" s="477">
        <v>0</v>
      </c>
      <c r="AV139" s="478"/>
      <c r="AW139" s="478"/>
      <c r="AX139" s="479"/>
      <c r="AY139" s="477">
        <v>0</v>
      </c>
      <c r="AZ139" s="478"/>
      <c r="BA139" s="478"/>
      <c r="BB139" s="479"/>
      <c r="BC139" s="477">
        <v>174</v>
      </c>
      <c r="BD139" s="478"/>
      <c r="BE139" s="478"/>
      <c r="BF139" s="479"/>
      <c r="BG139" s="151">
        <f t="shared" si="54"/>
        <v>1</v>
      </c>
      <c r="BH139" s="152"/>
    </row>
    <row r="140" spans="1:60" ht="20.100000000000001" customHeight="1">
      <c r="A140" s="430">
        <v>129</v>
      </c>
      <c r="B140" s="416"/>
      <c r="C140" s="113" t="s">
        <v>479</v>
      </c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79" t="s">
        <v>105</v>
      </c>
      <c r="AD140" s="180"/>
      <c r="AE140" s="445">
        <f>SUM(AE135:AH139)</f>
        <v>661</v>
      </c>
      <c r="AF140" s="446"/>
      <c r="AG140" s="446"/>
      <c r="AH140" s="447"/>
      <c r="AI140" s="445">
        <f t="shared" ref="AI140" si="114">SUM(AI135:AL139)</f>
        <v>741</v>
      </c>
      <c r="AJ140" s="446"/>
      <c r="AK140" s="446"/>
      <c r="AL140" s="447"/>
      <c r="AM140" s="445">
        <f t="shared" ref="AM140" si="115">SUM(AM135:AP139)</f>
        <v>0</v>
      </c>
      <c r="AN140" s="446"/>
      <c r="AO140" s="446"/>
      <c r="AP140" s="447"/>
      <c r="AQ140" s="445">
        <f t="shared" ref="AQ140" si="116">SUM(AQ135:AT139)</f>
        <v>357</v>
      </c>
      <c r="AR140" s="446"/>
      <c r="AS140" s="446"/>
      <c r="AT140" s="447"/>
      <c r="AU140" s="445">
        <f t="shared" ref="AU140" si="117">SUM(AU135:AX139)</f>
        <v>0</v>
      </c>
      <c r="AV140" s="446"/>
      <c r="AW140" s="446"/>
      <c r="AX140" s="447"/>
      <c r="AY140" s="445">
        <f t="shared" ref="AY140" si="118">SUM(AY135:BB139)</f>
        <v>0</v>
      </c>
      <c r="AZ140" s="446"/>
      <c r="BA140" s="446"/>
      <c r="BB140" s="447"/>
      <c r="BC140" s="445">
        <f t="shared" ref="BC140" si="119">SUM(BC135:BF139)</f>
        <v>340</v>
      </c>
      <c r="BD140" s="446"/>
      <c r="BE140" s="446"/>
      <c r="BF140" s="447"/>
      <c r="BG140" s="121">
        <f t="shared" si="54"/>
        <v>0.45883940620782726</v>
      </c>
      <c r="BH140" s="122"/>
    </row>
    <row r="141" spans="1:60" ht="20.100000000000001" customHeight="1">
      <c r="A141" s="430">
        <v>130</v>
      </c>
      <c r="B141" s="416"/>
      <c r="C141" s="113" t="s">
        <v>632</v>
      </c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5"/>
      <c r="AC141" s="179" t="s">
        <v>57</v>
      </c>
      <c r="AD141" s="180"/>
      <c r="AE141" s="445">
        <f>AE117+AE120+AE131+AE134+AE140</f>
        <v>3218</v>
      </c>
      <c r="AF141" s="446"/>
      <c r="AG141" s="446"/>
      <c r="AH141" s="447"/>
      <c r="AI141" s="445">
        <f t="shared" ref="AI141" si="120">AI117+AI120+AI131+AI134+AI140</f>
        <v>3303</v>
      </c>
      <c r="AJ141" s="446"/>
      <c r="AK141" s="446"/>
      <c r="AL141" s="447"/>
      <c r="AM141" s="445">
        <f t="shared" ref="AM141" si="121">AM117+AM120+AM131+AM134+AM140</f>
        <v>0</v>
      </c>
      <c r="AN141" s="446"/>
      <c r="AO141" s="446"/>
      <c r="AP141" s="447"/>
      <c r="AQ141" s="445">
        <f t="shared" ref="AQ141" si="122">AQ117+AQ120+AQ131+AQ134+AQ140</f>
        <v>1337</v>
      </c>
      <c r="AR141" s="446"/>
      <c r="AS141" s="446"/>
      <c r="AT141" s="447"/>
      <c r="AU141" s="445">
        <f t="shared" ref="AU141" si="123">AU117+AU120+AU131+AU134+AU140</f>
        <v>0</v>
      </c>
      <c r="AV141" s="446"/>
      <c r="AW141" s="446"/>
      <c r="AX141" s="447"/>
      <c r="AY141" s="445">
        <f t="shared" ref="AY141" si="124">AY117+AY120+AY131+AY134+AY140</f>
        <v>0</v>
      </c>
      <c r="AZ141" s="446"/>
      <c r="BA141" s="446"/>
      <c r="BB141" s="447"/>
      <c r="BC141" s="445">
        <f t="shared" ref="BC141" si="125">BC117+BC120+BC131+BC134+BC140</f>
        <v>1221</v>
      </c>
      <c r="BD141" s="446"/>
      <c r="BE141" s="446"/>
      <c r="BF141" s="447"/>
      <c r="BG141" s="121">
        <f t="shared" si="54"/>
        <v>0.36966394187102636</v>
      </c>
      <c r="BH141" s="122"/>
    </row>
    <row r="142" spans="1:60" ht="20.100000000000001" customHeight="1">
      <c r="A142" s="429">
        <v>131</v>
      </c>
      <c r="B142" s="308"/>
      <c r="C142" s="123" t="s">
        <v>108</v>
      </c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5"/>
      <c r="AC142" s="156" t="s">
        <v>116</v>
      </c>
      <c r="AD142" s="157"/>
      <c r="AE142" s="477"/>
      <c r="AF142" s="478"/>
      <c r="AG142" s="478"/>
      <c r="AH142" s="479"/>
      <c r="AI142" s="477"/>
      <c r="AJ142" s="478"/>
      <c r="AK142" s="478"/>
      <c r="AL142" s="479"/>
      <c r="AM142" s="477"/>
      <c r="AN142" s="478"/>
      <c r="AO142" s="478"/>
      <c r="AP142" s="479"/>
      <c r="AQ142" s="477"/>
      <c r="AR142" s="478"/>
      <c r="AS142" s="478"/>
      <c r="AT142" s="479"/>
      <c r="AU142" s="477"/>
      <c r="AV142" s="478"/>
      <c r="AW142" s="478"/>
      <c r="AX142" s="479"/>
      <c r="AY142" s="477"/>
      <c r="AZ142" s="478"/>
      <c r="BA142" s="478"/>
      <c r="BB142" s="479"/>
      <c r="BC142" s="477"/>
      <c r="BD142" s="478"/>
      <c r="BE142" s="478"/>
      <c r="BF142" s="479"/>
      <c r="BG142" s="151" t="str">
        <f t="shared" si="54"/>
        <v>n.é.</v>
      </c>
      <c r="BH142" s="152"/>
    </row>
    <row r="143" spans="1:60" ht="20.100000000000001" customHeight="1">
      <c r="A143" s="429">
        <v>132</v>
      </c>
      <c r="B143" s="308"/>
      <c r="C143" s="123" t="s">
        <v>109</v>
      </c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5"/>
      <c r="AC143" s="156" t="s">
        <v>117</v>
      </c>
      <c r="AD143" s="157"/>
      <c r="AE143" s="477"/>
      <c r="AF143" s="478"/>
      <c r="AG143" s="478"/>
      <c r="AH143" s="479"/>
      <c r="AI143" s="477"/>
      <c r="AJ143" s="478"/>
      <c r="AK143" s="478"/>
      <c r="AL143" s="479"/>
      <c r="AM143" s="477"/>
      <c r="AN143" s="478"/>
      <c r="AO143" s="478"/>
      <c r="AP143" s="479"/>
      <c r="AQ143" s="477"/>
      <c r="AR143" s="478"/>
      <c r="AS143" s="478"/>
      <c r="AT143" s="479"/>
      <c r="AU143" s="477"/>
      <c r="AV143" s="478"/>
      <c r="AW143" s="478"/>
      <c r="AX143" s="479"/>
      <c r="AY143" s="477"/>
      <c r="AZ143" s="478"/>
      <c r="BA143" s="478"/>
      <c r="BB143" s="479"/>
      <c r="BC143" s="477"/>
      <c r="BD143" s="478"/>
      <c r="BE143" s="478"/>
      <c r="BF143" s="479"/>
      <c r="BG143" s="151" t="str">
        <f t="shared" si="54"/>
        <v>n.é.</v>
      </c>
      <c r="BH143" s="152"/>
    </row>
    <row r="144" spans="1:60" ht="20.100000000000001" customHeight="1">
      <c r="A144" s="429">
        <v>133</v>
      </c>
      <c r="B144" s="308"/>
      <c r="C144" s="187" t="s">
        <v>110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9"/>
      <c r="AC144" s="156" t="s">
        <v>118</v>
      </c>
      <c r="AD144" s="157"/>
      <c r="AE144" s="477"/>
      <c r="AF144" s="478"/>
      <c r="AG144" s="478"/>
      <c r="AH144" s="479"/>
      <c r="AI144" s="477"/>
      <c r="AJ144" s="478"/>
      <c r="AK144" s="478"/>
      <c r="AL144" s="479"/>
      <c r="AM144" s="477"/>
      <c r="AN144" s="478"/>
      <c r="AO144" s="478"/>
      <c r="AP144" s="479"/>
      <c r="AQ144" s="477"/>
      <c r="AR144" s="478"/>
      <c r="AS144" s="478"/>
      <c r="AT144" s="479"/>
      <c r="AU144" s="477"/>
      <c r="AV144" s="478"/>
      <c r="AW144" s="478"/>
      <c r="AX144" s="479"/>
      <c r="AY144" s="477"/>
      <c r="AZ144" s="478"/>
      <c r="BA144" s="478"/>
      <c r="BB144" s="479"/>
      <c r="BC144" s="477"/>
      <c r="BD144" s="478"/>
      <c r="BE144" s="478"/>
      <c r="BF144" s="479"/>
      <c r="BG144" s="151" t="str">
        <f t="shared" si="54"/>
        <v>n.é.</v>
      </c>
      <c r="BH144" s="152"/>
    </row>
    <row r="145" spans="1:60" ht="20.100000000000001" customHeight="1">
      <c r="A145" s="429">
        <v>134</v>
      </c>
      <c r="B145" s="308"/>
      <c r="C145" s="187" t="s">
        <v>111</v>
      </c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9"/>
      <c r="AC145" s="156" t="s">
        <v>119</v>
      </c>
      <c r="AD145" s="157"/>
      <c r="AE145" s="477"/>
      <c r="AF145" s="478"/>
      <c r="AG145" s="478"/>
      <c r="AH145" s="479"/>
      <c r="AI145" s="477"/>
      <c r="AJ145" s="478"/>
      <c r="AK145" s="478"/>
      <c r="AL145" s="479"/>
      <c r="AM145" s="477"/>
      <c r="AN145" s="478"/>
      <c r="AO145" s="478"/>
      <c r="AP145" s="479"/>
      <c r="AQ145" s="477"/>
      <c r="AR145" s="478"/>
      <c r="AS145" s="478"/>
      <c r="AT145" s="479"/>
      <c r="AU145" s="477"/>
      <c r="AV145" s="478"/>
      <c r="AW145" s="478"/>
      <c r="AX145" s="479"/>
      <c r="AY145" s="477"/>
      <c r="AZ145" s="478"/>
      <c r="BA145" s="478"/>
      <c r="BB145" s="479"/>
      <c r="BC145" s="477"/>
      <c r="BD145" s="478"/>
      <c r="BE145" s="478"/>
      <c r="BF145" s="479"/>
      <c r="BG145" s="151" t="str">
        <f t="shared" si="54"/>
        <v>n.é.</v>
      </c>
      <c r="BH145" s="152"/>
    </row>
    <row r="146" spans="1:60" ht="20.100000000000001" customHeight="1">
      <c r="A146" s="429">
        <v>135</v>
      </c>
      <c r="B146" s="308"/>
      <c r="C146" s="187" t="s">
        <v>112</v>
      </c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9"/>
      <c r="AC146" s="156" t="s">
        <v>120</v>
      </c>
      <c r="AD146" s="157"/>
      <c r="AE146" s="477"/>
      <c r="AF146" s="478"/>
      <c r="AG146" s="478"/>
      <c r="AH146" s="479"/>
      <c r="AI146" s="477"/>
      <c r="AJ146" s="478"/>
      <c r="AK146" s="478"/>
      <c r="AL146" s="479"/>
      <c r="AM146" s="477"/>
      <c r="AN146" s="478"/>
      <c r="AO146" s="478"/>
      <c r="AP146" s="479"/>
      <c r="AQ146" s="477"/>
      <c r="AR146" s="478"/>
      <c r="AS146" s="478"/>
      <c r="AT146" s="479"/>
      <c r="AU146" s="477"/>
      <c r="AV146" s="478"/>
      <c r="AW146" s="478"/>
      <c r="AX146" s="479"/>
      <c r="AY146" s="477"/>
      <c r="AZ146" s="478"/>
      <c r="BA146" s="478"/>
      <c r="BB146" s="479"/>
      <c r="BC146" s="477"/>
      <c r="BD146" s="478"/>
      <c r="BE146" s="478"/>
      <c r="BF146" s="479"/>
      <c r="BG146" s="151" t="str">
        <f t="shared" si="54"/>
        <v>n.é.</v>
      </c>
      <c r="BH146" s="152"/>
    </row>
    <row r="147" spans="1:60" ht="20.100000000000001" customHeight="1">
      <c r="A147" s="429">
        <v>136</v>
      </c>
      <c r="B147" s="308"/>
      <c r="C147" s="123" t="s">
        <v>113</v>
      </c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5"/>
      <c r="AC147" s="156" t="s">
        <v>121</v>
      </c>
      <c r="AD147" s="157"/>
      <c r="AE147" s="477"/>
      <c r="AF147" s="478"/>
      <c r="AG147" s="478"/>
      <c r="AH147" s="479"/>
      <c r="AI147" s="477"/>
      <c r="AJ147" s="478"/>
      <c r="AK147" s="478"/>
      <c r="AL147" s="479"/>
      <c r="AM147" s="477"/>
      <c r="AN147" s="478"/>
      <c r="AO147" s="478"/>
      <c r="AP147" s="479"/>
      <c r="AQ147" s="477"/>
      <c r="AR147" s="478"/>
      <c r="AS147" s="478"/>
      <c r="AT147" s="479"/>
      <c r="AU147" s="477"/>
      <c r="AV147" s="478"/>
      <c r="AW147" s="478"/>
      <c r="AX147" s="479"/>
      <c r="AY147" s="477"/>
      <c r="AZ147" s="478"/>
      <c r="BA147" s="478"/>
      <c r="BB147" s="479"/>
      <c r="BC147" s="477"/>
      <c r="BD147" s="478"/>
      <c r="BE147" s="478"/>
      <c r="BF147" s="479"/>
      <c r="BG147" s="151" t="str">
        <f t="shared" si="54"/>
        <v>n.é.</v>
      </c>
      <c r="BH147" s="152"/>
    </row>
    <row r="148" spans="1:60" ht="20.100000000000001" customHeight="1">
      <c r="A148" s="429">
        <v>137</v>
      </c>
      <c r="B148" s="308"/>
      <c r="C148" s="123" t="s">
        <v>114</v>
      </c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5"/>
      <c r="AC148" s="156" t="s">
        <v>122</v>
      </c>
      <c r="AD148" s="157"/>
      <c r="AE148" s="477"/>
      <c r="AF148" s="478"/>
      <c r="AG148" s="478"/>
      <c r="AH148" s="479"/>
      <c r="AI148" s="477"/>
      <c r="AJ148" s="478"/>
      <c r="AK148" s="478"/>
      <c r="AL148" s="479"/>
      <c r="AM148" s="477"/>
      <c r="AN148" s="478"/>
      <c r="AO148" s="478"/>
      <c r="AP148" s="479"/>
      <c r="AQ148" s="477"/>
      <c r="AR148" s="478"/>
      <c r="AS148" s="478"/>
      <c r="AT148" s="479"/>
      <c r="AU148" s="477"/>
      <c r="AV148" s="478"/>
      <c r="AW148" s="478"/>
      <c r="AX148" s="479"/>
      <c r="AY148" s="477"/>
      <c r="AZ148" s="478"/>
      <c r="BA148" s="478"/>
      <c r="BB148" s="479"/>
      <c r="BC148" s="477"/>
      <c r="BD148" s="478"/>
      <c r="BE148" s="478"/>
      <c r="BF148" s="479"/>
      <c r="BG148" s="151" t="str">
        <f t="shared" ref="BG148:BG210" si="126">IF(AI148&gt;0,BC148/AI148,"n.é.")</f>
        <v>n.é.</v>
      </c>
      <c r="BH148" s="152"/>
    </row>
    <row r="149" spans="1:60" ht="20.100000000000001" customHeight="1">
      <c r="A149" s="429">
        <v>138</v>
      </c>
      <c r="B149" s="308"/>
      <c r="C149" s="123" t="s">
        <v>115</v>
      </c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5"/>
      <c r="AC149" s="156" t="s">
        <v>123</v>
      </c>
      <c r="AD149" s="157"/>
      <c r="AE149" s="477"/>
      <c r="AF149" s="478"/>
      <c r="AG149" s="478"/>
      <c r="AH149" s="479"/>
      <c r="AI149" s="477"/>
      <c r="AJ149" s="478"/>
      <c r="AK149" s="478"/>
      <c r="AL149" s="479"/>
      <c r="AM149" s="477"/>
      <c r="AN149" s="478"/>
      <c r="AO149" s="478"/>
      <c r="AP149" s="479"/>
      <c r="AQ149" s="477"/>
      <c r="AR149" s="478"/>
      <c r="AS149" s="478"/>
      <c r="AT149" s="479"/>
      <c r="AU149" s="477"/>
      <c r="AV149" s="478"/>
      <c r="AW149" s="478"/>
      <c r="AX149" s="479"/>
      <c r="AY149" s="477"/>
      <c r="AZ149" s="478"/>
      <c r="BA149" s="478"/>
      <c r="BB149" s="479"/>
      <c r="BC149" s="477"/>
      <c r="BD149" s="478"/>
      <c r="BE149" s="478"/>
      <c r="BF149" s="479"/>
      <c r="BG149" s="151" t="str">
        <f t="shared" si="126"/>
        <v>n.é.</v>
      </c>
      <c r="BH149" s="152"/>
    </row>
    <row r="150" spans="1:60" ht="20.100000000000001" customHeight="1">
      <c r="A150" s="430">
        <v>139</v>
      </c>
      <c r="B150" s="416"/>
      <c r="C150" s="126" t="s">
        <v>480</v>
      </c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8"/>
      <c r="AC150" s="179" t="s">
        <v>58</v>
      </c>
      <c r="AD150" s="180"/>
      <c r="AE150" s="445">
        <f>SUM(AE142:AH149)</f>
        <v>0</v>
      </c>
      <c r="AF150" s="446"/>
      <c r="AG150" s="446"/>
      <c r="AH150" s="447"/>
      <c r="AI150" s="445">
        <f t="shared" ref="AI150" si="127">SUM(AI142:AL149)</f>
        <v>0</v>
      </c>
      <c r="AJ150" s="446"/>
      <c r="AK150" s="446"/>
      <c r="AL150" s="447"/>
      <c r="AM150" s="445">
        <f t="shared" ref="AM150" si="128">SUM(AM142:AP149)</f>
        <v>0</v>
      </c>
      <c r="AN150" s="446"/>
      <c r="AO150" s="446"/>
      <c r="AP150" s="447"/>
      <c r="AQ150" s="445">
        <f t="shared" ref="AQ150" si="129">SUM(AQ142:AT149)</f>
        <v>0</v>
      </c>
      <c r="AR150" s="446"/>
      <c r="AS150" s="446"/>
      <c r="AT150" s="447"/>
      <c r="AU150" s="445">
        <f t="shared" ref="AU150" si="130">SUM(AU142:AX149)</f>
        <v>0</v>
      </c>
      <c r="AV150" s="446"/>
      <c r="AW150" s="446"/>
      <c r="AX150" s="447"/>
      <c r="AY150" s="445">
        <f t="shared" ref="AY150" si="131">SUM(AY142:BB149)</f>
        <v>0</v>
      </c>
      <c r="AZ150" s="446"/>
      <c r="BA150" s="446"/>
      <c r="BB150" s="447"/>
      <c r="BC150" s="445">
        <f t="shared" ref="BC150" si="132">SUM(BC142:BF149)</f>
        <v>0</v>
      </c>
      <c r="BD150" s="446"/>
      <c r="BE150" s="446"/>
      <c r="BF150" s="447"/>
      <c r="BG150" s="121" t="str">
        <f t="shared" si="126"/>
        <v>n.é.</v>
      </c>
      <c r="BH150" s="122"/>
    </row>
    <row r="151" spans="1:60" ht="20.100000000000001" customHeight="1">
      <c r="A151" s="429">
        <v>140</v>
      </c>
      <c r="B151" s="308"/>
      <c r="C151" s="190" t="s">
        <v>143</v>
      </c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2"/>
      <c r="AC151" s="156" t="s">
        <v>131</v>
      </c>
      <c r="AD151" s="157"/>
      <c r="AE151" s="477"/>
      <c r="AF151" s="478"/>
      <c r="AG151" s="478"/>
      <c r="AH151" s="479"/>
      <c r="AI151" s="477"/>
      <c r="AJ151" s="478"/>
      <c r="AK151" s="478"/>
      <c r="AL151" s="479"/>
      <c r="AM151" s="477"/>
      <c r="AN151" s="478"/>
      <c r="AO151" s="478"/>
      <c r="AP151" s="479"/>
      <c r="AQ151" s="477"/>
      <c r="AR151" s="478"/>
      <c r="AS151" s="478"/>
      <c r="AT151" s="479"/>
      <c r="AU151" s="477"/>
      <c r="AV151" s="478"/>
      <c r="AW151" s="478"/>
      <c r="AX151" s="479"/>
      <c r="AY151" s="477"/>
      <c r="AZ151" s="478"/>
      <c r="BA151" s="478"/>
      <c r="BB151" s="479"/>
      <c r="BC151" s="477"/>
      <c r="BD151" s="478"/>
      <c r="BE151" s="478"/>
      <c r="BF151" s="479"/>
      <c r="BG151" s="151" t="str">
        <f t="shared" si="126"/>
        <v>n.é.</v>
      </c>
      <c r="BH151" s="152"/>
    </row>
    <row r="152" spans="1:60" ht="20.100000000000001" customHeight="1">
      <c r="A152" s="429">
        <v>141</v>
      </c>
      <c r="B152" s="308"/>
      <c r="C152" s="190" t="s">
        <v>144</v>
      </c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2"/>
      <c r="AC152" s="156" t="s">
        <v>132</v>
      </c>
      <c r="AD152" s="157"/>
      <c r="AE152" s="477"/>
      <c r="AF152" s="478"/>
      <c r="AG152" s="478"/>
      <c r="AH152" s="479"/>
      <c r="AI152" s="477"/>
      <c r="AJ152" s="478"/>
      <c r="AK152" s="478"/>
      <c r="AL152" s="479"/>
      <c r="AM152" s="477"/>
      <c r="AN152" s="478"/>
      <c r="AO152" s="478"/>
      <c r="AP152" s="479"/>
      <c r="AQ152" s="477"/>
      <c r="AR152" s="478"/>
      <c r="AS152" s="478"/>
      <c r="AT152" s="479"/>
      <c r="AU152" s="477"/>
      <c r="AV152" s="478"/>
      <c r="AW152" s="478"/>
      <c r="AX152" s="479"/>
      <c r="AY152" s="477"/>
      <c r="AZ152" s="478"/>
      <c r="BA152" s="478"/>
      <c r="BB152" s="479"/>
      <c r="BC152" s="477"/>
      <c r="BD152" s="478"/>
      <c r="BE152" s="478"/>
      <c r="BF152" s="479"/>
      <c r="BG152" s="151" t="str">
        <f t="shared" si="126"/>
        <v>n.é.</v>
      </c>
      <c r="BH152" s="152"/>
    </row>
    <row r="153" spans="1:60" ht="20.100000000000001" customHeight="1">
      <c r="A153" s="429">
        <v>142</v>
      </c>
      <c r="B153" s="308"/>
      <c r="C153" s="190" t="s">
        <v>446</v>
      </c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2"/>
      <c r="AC153" s="156" t="s">
        <v>133</v>
      </c>
      <c r="AD153" s="157"/>
      <c r="AE153" s="477"/>
      <c r="AF153" s="478"/>
      <c r="AG153" s="478"/>
      <c r="AH153" s="479"/>
      <c r="AI153" s="477"/>
      <c r="AJ153" s="478"/>
      <c r="AK153" s="478"/>
      <c r="AL153" s="479"/>
      <c r="AM153" s="477"/>
      <c r="AN153" s="478"/>
      <c r="AO153" s="478"/>
      <c r="AP153" s="479"/>
      <c r="AQ153" s="477"/>
      <c r="AR153" s="478"/>
      <c r="AS153" s="478"/>
      <c r="AT153" s="479"/>
      <c r="AU153" s="477"/>
      <c r="AV153" s="478"/>
      <c r="AW153" s="478"/>
      <c r="AX153" s="479"/>
      <c r="AY153" s="477"/>
      <c r="AZ153" s="478"/>
      <c r="BA153" s="478"/>
      <c r="BB153" s="479"/>
      <c r="BC153" s="477"/>
      <c r="BD153" s="478"/>
      <c r="BE153" s="478"/>
      <c r="BF153" s="479"/>
      <c r="BG153" s="151" t="str">
        <f t="shared" si="126"/>
        <v>n.é.</v>
      </c>
      <c r="BH153" s="152"/>
    </row>
    <row r="154" spans="1:60" ht="20.100000000000001" customHeight="1">
      <c r="A154" s="429">
        <v>143</v>
      </c>
      <c r="B154" s="308"/>
      <c r="C154" s="190" t="s">
        <v>445</v>
      </c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2"/>
      <c r="AC154" s="156" t="s">
        <v>134</v>
      </c>
      <c r="AD154" s="157"/>
      <c r="AE154" s="477"/>
      <c r="AF154" s="478"/>
      <c r="AG154" s="478"/>
      <c r="AH154" s="479"/>
      <c r="AI154" s="477"/>
      <c r="AJ154" s="478"/>
      <c r="AK154" s="478"/>
      <c r="AL154" s="479"/>
      <c r="AM154" s="477"/>
      <c r="AN154" s="478"/>
      <c r="AO154" s="478"/>
      <c r="AP154" s="479"/>
      <c r="AQ154" s="477"/>
      <c r="AR154" s="478"/>
      <c r="AS154" s="478"/>
      <c r="AT154" s="479"/>
      <c r="AU154" s="477"/>
      <c r="AV154" s="478"/>
      <c r="AW154" s="478"/>
      <c r="AX154" s="479"/>
      <c r="AY154" s="477"/>
      <c r="AZ154" s="478"/>
      <c r="BA154" s="478"/>
      <c r="BB154" s="479"/>
      <c r="BC154" s="477"/>
      <c r="BD154" s="478"/>
      <c r="BE154" s="478"/>
      <c r="BF154" s="479"/>
      <c r="BG154" s="151" t="str">
        <f t="shared" si="126"/>
        <v>n.é.</v>
      </c>
      <c r="BH154" s="152"/>
    </row>
    <row r="155" spans="1:60" ht="20.100000000000001" customHeight="1">
      <c r="A155" s="429">
        <v>144</v>
      </c>
      <c r="B155" s="308"/>
      <c r="C155" s="190" t="s">
        <v>444</v>
      </c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2"/>
      <c r="AC155" s="156" t="s">
        <v>135</v>
      </c>
      <c r="AD155" s="157"/>
      <c r="AE155" s="477"/>
      <c r="AF155" s="478"/>
      <c r="AG155" s="478"/>
      <c r="AH155" s="479"/>
      <c r="AI155" s="477"/>
      <c r="AJ155" s="478"/>
      <c r="AK155" s="478"/>
      <c r="AL155" s="479"/>
      <c r="AM155" s="477"/>
      <c r="AN155" s="478"/>
      <c r="AO155" s="478"/>
      <c r="AP155" s="479"/>
      <c r="AQ155" s="477"/>
      <c r="AR155" s="478"/>
      <c r="AS155" s="478"/>
      <c r="AT155" s="479"/>
      <c r="AU155" s="477"/>
      <c r="AV155" s="478"/>
      <c r="AW155" s="478"/>
      <c r="AX155" s="479"/>
      <c r="AY155" s="477"/>
      <c r="AZ155" s="478"/>
      <c r="BA155" s="478"/>
      <c r="BB155" s="479"/>
      <c r="BC155" s="477"/>
      <c r="BD155" s="478"/>
      <c r="BE155" s="478"/>
      <c r="BF155" s="479"/>
      <c r="BG155" s="151" t="str">
        <f t="shared" si="126"/>
        <v>n.é.</v>
      </c>
      <c r="BH155" s="152"/>
    </row>
    <row r="156" spans="1:60" ht="20.100000000000001" customHeight="1">
      <c r="A156" s="429">
        <v>145</v>
      </c>
      <c r="B156" s="308"/>
      <c r="C156" s="190" t="s">
        <v>145</v>
      </c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2"/>
      <c r="AC156" s="156" t="s">
        <v>136</v>
      </c>
      <c r="AD156" s="157"/>
      <c r="AE156" s="477"/>
      <c r="AF156" s="478"/>
      <c r="AG156" s="478"/>
      <c r="AH156" s="479"/>
      <c r="AI156" s="477"/>
      <c r="AJ156" s="478"/>
      <c r="AK156" s="478"/>
      <c r="AL156" s="479"/>
      <c r="AM156" s="477"/>
      <c r="AN156" s="478"/>
      <c r="AO156" s="478"/>
      <c r="AP156" s="479"/>
      <c r="AQ156" s="477"/>
      <c r="AR156" s="478"/>
      <c r="AS156" s="478"/>
      <c r="AT156" s="479"/>
      <c r="AU156" s="477"/>
      <c r="AV156" s="478"/>
      <c r="AW156" s="478"/>
      <c r="AX156" s="479"/>
      <c r="AY156" s="477"/>
      <c r="AZ156" s="478"/>
      <c r="BA156" s="478"/>
      <c r="BB156" s="479"/>
      <c r="BC156" s="477"/>
      <c r="BD156" s="478"/>
      <c r="BE156" s="478"/>
      <c r="BF156" s="479"/>
      <c r="BG156" s="151" t="str">
        <f t="shared" si="126"/>
        <v>n.é.</v>
      </c>
      <c r="BH156" s="152"/>
    </row>
    <row r="157" spans="1:60" ht="20.100000000000001" customHeight="1">
      <c r="A157" s="429">
        <v>146</v>
      </c>
      <c r="B157" s="308"/>
      <c r="C157" s="190" t="s">
        <v>443</v>
      </c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2"/>
      <c r="AC157" s="156" t="s">
        <v>137</v>
      </c>
      <c r="AD157" s="157"/>
      <c r="AE157" s="477"/>
      <c r="AF157" s="478"/>
      <c r="AG157" s="478"/>
      <c r="AH157" s="479"/>
      <c r="AI157" s="477"/>
      <c r="AJ157" s="478"/>
      <c r="AK157" s="478"/>
      <c r="AL157" s="479"/>
      <c r="AM157" s="477"/>
      <c r="AN157" s="478"/>
      <c r="AO157" s="478"/>
      <c r="AP157" s="479"/>
      <c r="AQ157" s="477"/>
      <c r="AR157" s="478"/>
      <c r="AS157" s="478"/>
      <c r="AT157" s="479"/>
      <c r="AU157" s="477"/>
      <c r="AV157" s="478"/>
      <c r="AW157" s="478"/>
      <c r="AX157" s="479"/>
      <c r="AY157" s="477"/>
      <c r="AZ157" s="478"/>
      <c r="BA157" s="478"/>
      <c r="BB157" s="479"/>
      <c r="BC157" s="477"/>
      <c r="BD157" s="478"/>
      <c r="BE157" s="478"/>
      <c r="BF157" s="479"/>
      <c r="BG157" s="151" t="str">
        <f t="shared" si="126"/>
        <v>n.é.</v>
      </c>
      <c r="BH157" s="152"/>
    </row>
    <row r="158" spans="1:60" ht="20.100000000000001" customHeight="1">
      <c r="A158" s="429">
        <v>147</v>
      </c>
      <c r="B158" s="308"/>
      <c r="C158" s="190" t="s">
        <v>442</v>
      </c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2"/>
      <c r="AC158" s="156" t="s">
        <v>138</v>
      </c>
      <c r="AD158" s="157"/>
      <c r="AE158" s="477"/>
      <c r="AF158" s="478"/>
      <c r="AG158" s="478"/>
      <c r="AH158" s="479"/>
      <c r="AI158" s="477"/>
      <c r="AJ158" s="478"/>
      <c r="AK158" s="478"/>
      <c r="AL158" s="479"/>
      <c r="AM158" s="477"/>
      <c r="AN158" s="478"/>
      <c r="AO158" s="478"/>
      <c r="AP158" s="479"/>
      <c r="AQ158" s="477"/>
      <c r="AR158" s="478"/>
      <c r="AS158" s="478"/>
      <c r="AT158" s="479"/>
      <c r="AU158" s="477"/>
      <c r="AV158" s="478"/>
      <c r="AW158" s="478"/>
      <c r="AX158" s="479"/>
      <c r="AY158" s="477"/>
      <c r="AZ158" s="478"/>
      <c r="BA158" s="478"/>
      <c r="BB158" s="479"/>
      <c r="BC158" s="477"/>
      <c r="BD158" s="478"/>
      <c r="BE158" s="478"/>
      <c r="BF158" s="479"/>
      <c r="BG158" s="151" t="str">
        <f t="shared" si="126"/>
        <v>n.é.</v>
      </c>
      <c r="BH158" s="152"/>
    </row>
    <row r="159" spans="1:60" ht="20.100000000000001" customHeight="1">
      <c r="A159" s="429">
        <v>148</v>
      </c>
      <c r="B159" s="308"/>
      <c r="C159" s="190" t="s">
        <v>146</v>
      </c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2"/>
      <c r="AC159" s="156" t="s">
        <v>139</v>
      </c>
      <c r="AD159" s="157"/>
      <c r="AE159" s="477"/>
      <c r="AF159" s="478"/>
      <c r="AG159" s="478"/>
      <c r="AH159" s="479"/>
      <c r="AI159" s="477"/>
      <c r="AJ159" s="478"/>
      <c r="AK159" s="478"/>
      <c r="AL159" s="479"/>
      <c r="AM159" s="477"/>
      <c r="AN159" s="478"/>
      <c r="AO159" s="478"/>
      <c r="AP159" s="479"/>
      <c r="AQ159" s="477"/>
      <c r="AR159" s="478"/>
      <c r="AS159" s="478"/>
      <c r="AT159" s="479"/>
      <c r="AU159" s="477"/>
      <c r="AV159" s="478"/>
      <c r="AW159" s="478"/>
      <c r="AX159" s="479"/>
      <c r="AY159" s="477"/>
      <c r="AZ159" s="478"/>
      <c r="BA159" s="478"/>
      <c r="BB159" s="479"/>
      <c r="BC159" s="477"/>
      <c r="BD159" s="478"/>
      <c r="BE159" s="478"/>
      <c r="BF159" s="479"/>
      <c r="BG159" s="151" t="str">
        <f t="shared" si="126"/>
        <v>n.é.</v>
      </c>
      <c r="BH159" s="152"/>
    </row>
    <row r="160" spans="1:60" ht="20.100000000000001" customHeight="1">
      <c r="A160" s="429">
        <v>149</v>
      </c>
      <c r="B160" s="308"/>
      <c r="C160" s="193" t="s">
        <v>147</v>
      </c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5"/>
      <c r="AC160" s="156" t="s">
        <v>140</v>
      </c>
      <c r="AD160" s="157"/>
      <c r="AE160" s="477"/>
      <c r="AF160" s="478"/>
      <c r="AG160" s="478"/>
      <c r="AH160" s="479"/>
      <c r="AI160" s="477"/>
      <c r="AJ160" s="478"/>
      <c r="AK160" s="478"/>
      <c r="AL160" s="479"/>
      <c r="AM160" s="477"/>
      <c r="AN160" s="478"/>
      <c r="AO160" s="478"/>
      <c r="AP160" s="479"/>
      <c r="AQ160" s="477"/>
      <c r="AR160" s="478"/>
      <c r="AS160" s="478"/>
      <c r="AT160" s="479"/>
      <c r="AU160" s="477"/>
      <c r="AV160" s="478"/>
      <c r="AW160" s="478"/>
      <c r="AX160" s="479"/>
      <c r="AY160" s="477"/>
      <c r="AZ160" s="478"/>
      <c r="BA160" s="478"/>
      <c r="BB160" s="479"/>
      <c r="BC160" s="477"/>
      <c r="BD160" s="478"/>
      <c r="BE160" s="478"/>
      <c r="BF160" s="479"/>
      <c r="BG160" s="151" t="str">
        <f t="shared" si="126"/>
        <v>n.é.</v>
      </c>
      <c r="BH160" s="152"/>
    </row>
    <row r="161" spans="1:60" ht="20.100000000000001" customHeight="1">
      <c r="A161" s="429">
        <v>150</v>
      </c>
      <c r="B161" s="308"/>
      <c r="C161" s="190" t="s">
        <v>148</v>
      </c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2"/>
      <c r="AC161" s="156" t="s">
        <v>141</v>
      </c>
      <c r="AD161" s="157"/>
      <c r="AE161" s="477"/>
      <c r="AF161" s="478"/>
      <c r="AG161" s="478"/>
      <c r="AH161" s="479"/>
      <c r="AI161" s="477"/>
      <c r="AJ161" s="478"/>
      <c r="AK161" s="478"/>
      <c r="AL161" s="479"/>
      <c r="AM161" s="477"/>
      <c r="AN161" s="478"/>
      <c r="AO161" s="478"/>
      <c r="AP161" s="479"/>
      <c r="AQ161" s="477"/>
      <c r="AR161" s="478"/>
      <c r="AS161" s="478"/>
      <c r="AT161" s="479"/>
      <c r="AU161" s="477"/>
      <c r="AV161" s="478"/>
      <c r="AW161" s="478"/>
      <c r="AX161" s="479"/>
      <c r="AY161" s="477"/>
      <c r="AZ161" s="478"/>
      <c r="BA161" s="478"/>
      <c r="BB161" s="479"/>
      <c r="BC161" s="477"/>
      <c r="BD161" s="478"/>
      <c r="BE161" s="478"/>
      <c r="BF161" s="479"/>
      <c r="BG161" s="151" t="str">
        <f t="shared" si="126"/>
        <v>n.é.</v>
      </c>
      <c r="BH161" s="152"/>
    </row>
    <row r="162" spans="1:60" ht="20.100000000000001" customHeight="1">
      <c r="A162" s="429">
        <v>151</v>
      </c>
      <c r="B162" s="308"/>
      <c r="C162" s="193" t="s">
        <v>149</v>
      </c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5"/>
      <c r="AC162" s="156" t="s">
        <v>142</v>
      </c>
      <c r="AD162" s="157"/>
      <c r="AE162" s="477"/>
      <c r="AF162" s="478"/>
      <c r="AG162" s="478"/>
      <c r="AH162" s="479"/>
      <c r="AI162" s="477"/>
      <c r="AJ162" s="478"/>
      <c r="AK162" s="478"/>
      <c r="AL162" s="479"/>
      <c r="AM162" s="477"/>
      <c r="AN162" s="478"/>
      <c r="AO162" s="478"/>
      <c r="AP162" s="479"/>
      <c r="AQ162" s="477"/>
      <c r="AR162" s="478"/>
      <c r="AS162" s="478"/>
      <c r="AT162" s="479"/>
      <c r="AU162" s="477"/>
      <c r="AV162" s="478"/>
      <c r="AW162" s="478"/>
      <c r="AX162" s="479"/>
      <c r="AY162" s="477"/>
      <c r="AZ162" s="478"/>
      <c r="BA162" s="478"/>
      <c r="BB162" s="479"/>
      <c r="BC162" s="477"/>
      <c r="BD162" s="478"/>
      <c r="BE162" s="478"/>
      <c r="BF162" s="479"/>
      <c r="BG162" s="151" t="str">
        <f t="shared" si="126"/>
        <v>n.é.</v>
      </c>
      <c r="BH162" s="152"/>
    </row>
    <row r="163" spans="1:60" ht="20.100000000000001" customHeight="1">
      <c r="A163" s="430">
        <v>152</v>
      </c>
      <c r="B163" s="416"/>
      <c r="C163" s="126" t="s">
        <v>481</v>
      </c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8"/>
      <c r="AC163" s="179" t="s">
        <v>59</v>
      </c>
      <c r="AD163" s="180"/>
      <c r="AE163" s="445">
        <f>SUM(AE151:AH162)</f>
        <v>0</v>
      </c>
      <c r="AF163" s="446"/>
      <c r="AG163" s="446"/>
      <c r="AH163" s="447"/>
      <c r="AI163" s="445">
        <f t="shared" ref="AI163" si="133">SUM(AI151:AL162)</f>
        <v>0</v>
      </c>
      <c r="AJ163" s="446"/>
      <c r="AK163" s="446"/>
      <c r="AL163" s="447"/>
      <c r="AM163" s="445">
        <f t="shared" ref="AM163" si="134">SUM(AM151:AP162)</f>
        <v>0</v>
      </c>
      <c r="AN163" s="446"/>
      <c r="AO163" s="446"/>
      <c r="AP163" s="447"/>
      <c r="AQ163" s="445">
        <f t="shared" ref="AQ163" si="135">SUM(AQ151:AT162)</f>
        <v>0</v>
      </c>
      <c r="AR163" s="446"/>
      <c r="AS163" s="446"/>
      <c r="AT163" s="447"/>
      <c r="AU163" s="445">
        <f t="shared" ref="AU163" si="136">SUM(AU151:AX162)</f>
        <v>0</v>
      </c>
      <c r="AV163" s="446"/>
      <c r="AW163" s="446"/>
      <c r="AX163" s="447"/>
      <c r="AY163" s="445">
        <f t="shared" ref="AY163" si="137">SUM(AY151:BB162)</f>
        <v>0</v>
      </c>
      <c r="AZ163" s="446"/>
      <c r="BA163" s="446"/>
      <c r="BB163" s="447"/>
      <c r="BC163" s="445">
        <f t="shared" ref="BC163" si="138">SUM(BC151:BF162)</f>
        <v>0</v>
      </c>
      <c r="BD163" s="446"/>
      <c r="BE163" s="446"/>
      <c r="BF163" s="447"/>
      <c r="BG163" s="121" t="str">
        <f t="shared" si="126"/>
        <v>n.é.</v>
      </c>
      <c r="BH163" s="122"/>
    </row>
    <row r="164" spans="1:60" ht="20.100000000000001" customHeight="1">
      <c r="A164" s="429">
        <v>153</v>
      </c>
      <c r="B164" s="308"/>
      <c r="C164" s="199" t="s">
        <v>150</v>
      </c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1"/>
      <c r="AC164" s="156" t="s">
        <v>124</v>
      </c>
      <c r="AD164" s="157"/>
      <c r="AE164" s="477"/>
      <c r="AF164" s="478"/>
      <c r="AG164" s="478"/>
      <c r="AH164" s="479"/>
      <c r="AI164" s="477"/>
      <c r="AJ164" s="478"/>
      <c r="AK164" s="478"/>
      <c r="AL164" s="479"/>
      <c r="AM164" s="477"/>
      <c r="AN164" s="478"/>
      <c r="AO164" s="478"/>
      <c r="AP164" s="479"/>
      <c r="AQ164" s="477"/>
      <c r="AR164" s="478"/>
      <c r="AS164" s="478"/>
      <c r="AT164" s="479"/>
      <c r="AU164" s="477"/>
      <c r="AV164" s="478"/>
      <c r="AW164" s="478"/>
      <c r="AX164" s="479"/>
      <c r="AY164" s="477"/>
      <c r="AZ164" s="478"/>
      <c r="BA164" s="478"/>
      <c r="BB164" s="479"/>
      <c r="BC164" s="477"/>
      <c r="BD164" s="478"/>
      <c r="BE164" s="478"/>
      <c r="BF164" s="479"/>
      <c r="BG164" s="151" t="str">
        <f t="shared" si="126"/>
        <v>n.é.</v>
      </c>
      <c r="BH164" s="152"/>
    </row>
    <row r="165" spans="1:60" ht="20.100000000000001" customHeight="1">
      <c r="A165" s="429">
        <v>154</v>
      </c>
      <c r="B165" s="308"/>
      <c r="C165" s="199" t="s">
        <v>151</v>
      </c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1"/>
      <c r="AC165" s="156" t="s">
        <v>125</v>
      </c>
      <c r="AD165" s="157"/>
      <c r="AE165" s="477"/>
      <c r="AF165" s="478"/>
      <c r="AG165" s="478"/>
      <c r="AH165" s="479"/>
      <c r="AI165" s="477"/>
      <c r="AJ165" s="478"/>
      <c r="AK165" s="478"/>
      <c r="AL165" s="479"/>
      <c r="AM165" s="477"/>
      <c r="AN165" s="478"/>
      <c r="AO165" s="478"/>
      <c r="AP165" s="479"/>
      <c r="AQ165" s="477"/>
      <c r="AR165" s="478"/>
      <c r="AS165" s="478"/>
      <c r="AT165" s="479"/>
      <c r="AU165" s="477"/>
      <c r="AV165" s="478"/>
      <c r="AW165" s="478"/>
      <c r="AX165" s="479"/>
      <c r="AY165" s="477"/>
      <c r="AZ165" s="478"/>
      <c r="BA165" s="478"/>
      <c r="BB165" s="479"/>
      <c r="BC165" s="477"/>
      <c r="BD165" s="478"/>
      <c r="BE165" s="478"/>
      <c r="BF165" s="479"/>
      <c r="BG165" s="151" t="str">
        <f t="shared" si="126"/>
        <v>n.é.</v>
      </c>
      <c r="BH165" s="152"/>
    </row>
    <row r="166" spans="1:60" ht="20.100000000000001" customHeight="1">
      <c r="A166" s="429">
        <v>155</v>
      </c>
      <c r="B166" s="308"/>
      <c r="C166" s="199" t="s">
        <v>152</v>
      </c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1"/>
      <c r="AC166" s="156" t="s">
        <v>126</v>
      </c>
      <c r="AD166" s="157"/>
      <c r="AE166" s="477"/>
      <c r="AF166" s="478"/>
      <c r="AG166" s="478"/>
      <c r="AH166" s="479"/>
      <c r="AI166" s="477"/>
      <c r="AJ166" s="478"/>
      <c r="AK166" s="478"/>
      <c r="AL166" s="479"/>
      <c r="AM166" s="477"/>
      <c r="AN166" s="478"/>
      <c r="AO166" s="478"/>
      <c r="AP166" s="479"/>
      <c r="AQ166" s="477"/>
      <c r="AR166" s="478"/>
      <c r="AS166" s="478"/>
      <c r="AT166" s="479"/>
      <c r="AU166" s="477"/>
      <c r="AV166" s="478"/>
      <c r="AW166" s="478"/>
      <c r="AX166" s="479"/>
      <c r="AY166" s="477"/>
      <c r="AZ166" s="478"/>
      <c r="BA166" s="478"/>
      <c r="BB166" s="479"/>
      <c r="BC166" s="477"/>
      <c r="BD166" s="478"/>
      <c r="BE166" s="478"/>
      <c r="BF166" s="479"/>
      <c r="BG166" s="151" t="str">
        <f t="shared" si="126"/>
        <v>n.é.</v>
      </c>
      <c r="BH166" s="152"/>
    </row>
    <row r="167" spans="1:60" ht="20.100000000000001" customHeight="1">
      <c r="A167" s="429">
        <v>156</v>
      </c>
      <c r="B167" s="308"/>
      <c r="C167" s="199" t="s">
        <v>153</v>
      </c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1"/>
      <c r="AC167" s="156" t="s">
        <v>127</v>
      </c>
      <c r="AD167" s="157"/>
      <c r="AE167" s="477">
        <v>240</v>
      </c>
      <c r="AF167" s="478"/>
      <c r="AG167" s="478"/>
      <c r="AH167" s="479"/>
      <c r="AI167" s="477">
        <v>240</v>
      </c>
      <c r="AJ167" s="478"/>
      <c r="AK167" s="478"/>
      <c r="AL167" s="479"/>
      <c r="AM167" s="477">
        <v>0</v>
      </c>
      <c r="AN167" s="478"/>
      <c r="AO167" s="478"/>
      <c r="AP167" s="479"/>
      <c r="AQ167" s="477">
        <v>0</v>
      </c>
      <c r="AR167" s="478"/>
      <c r="AS167" s="478"/>
      <c r="AT167" s="479"/>
      <c r="AU167" s="477">
        <v>0</v>
      </c>
      <c r="AV167" s="478"/>
      <c r="AW167" s="478"/>
      <c r="AX167" s="479"/>
      <c r="AY167" s="477">
        <v>0</v>
      </c>
      <c r="AZ167" s="478"/>
      <c r="BA167" s="478"/>
      <c r="BB167" s="479"/>
      <c r="BC167" s="477">
        <v>0</v>
      </c>
      <c r="BD167" s="478"/>
      <c r="BE167" s="478"/>
      <c r="BF167" s="479"/>
      <c r="BG167" s="151">
        <f t="shared" si="126"/>
        <v>0</v>
      </c>
      <c r="BH167" s="152"/>
    </row>
    <row r="168" spans="1:60" ht="20.100000000000001" customHeight="1">
      <c r="A168" s="429">
        <v>157</v>
      </c>
      <c r="B168" s="308"/>
      <c r="C168" s="181" t="s">
        <v>154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3"/>
      <c r="AC168" s="156" t="s">
        <v>128</v>
      </c>
      <c r="AD168" s="157"/>
      <c r="AE168" s="477"/>
      <c r="AF168" s="478"/>
      <c r="AG168" s="478"/>
      <c r="AH168" s="479"/>
      <c r="AI168" s="477"/>
      <c r="AJ168" s="478"/>
      <c r="AK168" s="478"/>
      <c r="AL168" s="479"/>
      <c r="AM168" s="477"/>
      <c r="AN168" s="478"/>
      <c r="AO168" s="478"/>
      <c r="AP168" s="479"/>
      <c r="AQ168" s="477"/>
      <c r="AR168" s="478"/>
      <c r="AS168" s="478"/>
      <c r="AT168" s="479"/>
      <c r="AU168" s="477"/>
      <c r="AV168" s="478"/>
      <c r="AW168" s="478"/>
      <c r="AX168" s="479"/>
      <c r="AY168" s="477"/>
      <c r="AZ168" s="478"/>
      <c r="BA168" s="478"/>
      <c r="BB168" s="479"/>
      <c r="BC168" s="477"/>
      <c r="BD168" s="478"/>
      <c r="BE168" s="478"/>
      <c r="BF168" s="479"/>
      <c r="BG168" s="151" t="str">
        <f t="shared" si="126"/>
        <v>n.é.</v>
      </c>
      <c r="BH168" s="152"/>
    </row>
    <row r="169" spans="1:60" ht="20.100000000000001" customHeight="1">
      <c r="A169" s="429">
        <v>158</v>
      </c>
      <c r="B169" s="308"/>
      <c r="C169" s="181" t="s">
        <v>155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3"/>
      <c r="AC169" s="156" t="s">
        <v>129</v>
      </c>
      <c r="AD169" s="157"/>
      <c r="AE169" s="477"/>
      <c r="AF169" s="478"/>
      <c r="AG169" s="478"/>
      <c r="AH169" s="479"/>
      <c r="AI169" s="477"/>
      <c r="AJ169" s="478"/>
      <c r="AK169" s="478"/>
      <c r="AL169" s="479"/>
      <c r="AM169" s="477"/>
      <c r="AN169" s="478"/>
      <c r="AO169" s="478"/>
      <c r="AP169" s="479"/>
      <c r="AQ169" s="477"/>
      <c r="AR169" s="478"/>
      <c r="AS169" s="478"/>
      <c r="AT169" s="479"/>
      <c r="AU169" s="477"/>
      <c r="AV169" s="478"/>
      <c r="AW169" s="478"/>
      <c r="AX169" s="479"/>
      <c r="AY169" s="477"/>
      <c r="AZ169" s="478"/>
      <c r="BA169" s="478"/>
      <c r="BB169" s="479"/>
      <c r="BC169" s="477"/>
      <c r="BD169" s="478"/>
      <c r="BE169" s="478"/>
      <c r="BF169" s="479"/>
      <c r="BG169" s="151" t="str">
        <f t="shared" si="126"/>
        <v>n.é.</v>
      </c>
      <c r="BH169" s="152"/>
    </row>
    <row r="170" spans="1:60" ht="20.100000000000001" customHeight="1">
      <c r="A170" s="429">
        <v>159</v>
      </c>
      <c r="B170" s="308"/>
      <c r="C170" s="181" t="s">
        <v>156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3"/>
      <c r="AC170" s="156" t="s">
        <v>130</v>
      </c>
      <c r="AD170" s="157"/>
      <c r="AE170" s="477">
        <v>65</v>
      </c>
      <c r="AF170" s="478"/>
      <c r="AG170" s="478"/>
      <c r="AH170" s="479"/>
      <c r="AI170" s="477">
        <v>65</v>
      </c>
      <c r="AJ170" s="478"/>
      <c r="AK170" s="478"/>
      <c r="AL170" s="479"/>
      <c r="AM170" s="477">
        <v>0</v>
      </c>
      <c r="AN170" s="478"/>
      <c r="AO170" s="478"/>
      <c r="AP170" s="479"/>
      <c r="AQ170" s="477">
        <v>0</v>
      </c>
      <c r="AR170" s="478"/>
      <c r="AS170" s="478"/>
      <c r="AT170" s="479"/>
      <c r="AU170" s="477">
        <v>0</v>
      </c>
      <c r="AV170" s="478"/>
      <c r="AW170" s="478"/>
      <c r="AX170" s="479"/>
      <c r="AY170" s="477">
        <v>0</v>
      </c>
      <c r="AZ170" s="478"/>
      <c r="BA170" s="478"/>
      <c r="BB170" s="479"/>
      <c r="BC170" s="477">
        <v>0</v>
      </c>
      <c r="BD170" s="478"/>
      <c r="BE170" s="478"/>
      <c r="BF170" s="479"/>
      <c r="BG170" s="151">
        <f t="shared" si="126"/>
        <v>0</v>
      </c>
      <c r="BH170" s="152"/>
    </row>
    <row r="171" spans="1:60" s="3" customFormat="1" ht="20.100000000000001" customHeight="1">
      <c r="A171" s="430">
        <v>160</v>
      </c>
      <c r="B171" s="416"/>
      <c r="C171" s="202" t="s">
        <v>482</v>
      </c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4"/>
      <c r="AC171" s="179" t="s">
        <v>60</v>
      </c>
      <c r="AD171" s="180"/>
      <c r="AE171" s="445">
        <f>SUM(AE164:AH170)</f>
        <v>305</v>
      </c>
      <c r="AF171" s="446"/>
      <c r="AG171" s="446"/>
      <c r="AH171" s="447"/>
      <c r="AI171" s="445">
        <f t="shared" ref="AI171" si="139">SUM(AI164:AL170)</f>
        <v>305</v>
      </c>
      <c r="AJ171" s="446"/>
      <c r="AK171" s="446"/>
      <c r="AL171" s="447"/>
      <c r="AM171" s="445">
        <f t="shared" ref="AM171" si="140">SUM(AM164:AP170)</f>
        <v>0</v>
      </c>
      <c r="AN171" s="446"/>
      <c r="AO171" s="446"/>
      <c r="AP171" s="447"/>
      <c r="AQ171" s="445">
        <f t="shared" ref="AQ171" si="141">SUM(AQ164:AT170)</f>
        <v>0</v>
      </c>
      <c r="AR171" s="446"/>
      <c r="AS171" s="446"/>
      <c r="AT171" s="447"/>
      <c r="AU171" s="445">
        <f t="shared" ref="AU171" si="142">SUM(AU164:AX170)</f>
        <v>0</v>
      </c>
      <c r="AV171" s="446"/>
      <c r="AW171" s="446"/>
      <c r="AX171" s="447"/>
      <c r="AY171" s="445">
        <f t="shared" ref="AY171" si="143">SUM(AY164:BB170)</f>
        <v>0</v>
      </c>
      <c r="AZ171" s="446"/>
      <c r="BA171" s="446"/>
      <c r="BB171" s="447"/>
      <c r="BC171" s="445">
        <f t="shared" ref="BC171" si="144">SUM(BC164:BF170)</f>
        <v>0</v>
      </c>
      <c r="BD171" s="446"/>
      <c r="BE171" s="446"/>
      <c r="BF171" s="447"/>
      <c r="BG171" s="121">
        <f t="shared" si="126"/>
        <v>0</v>
      </c>
      <c r="BH171" s="122"/>
    </row>
    <row r="172" spans="1:60" ht="20.100000000000001" customHeight="1">
      <c r="A172" s="429">
        <v>161</v>
      </c>
      <c r="B172" s="308"/>
      <c r="C172" s="123" t="s">
        <v>169</v>
      </c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5"/>
      <c r="AC172" s="156" t="s">
        <v>157</v>
      </c>
      <c r="AD172" s="157"/>
      <c r="AE172" s="477">
        <v>50</v>
      </c>
      <c r="AF172" s="478"/>
      <c r="AG172" s="478"/>
      <c r="AH172" s="479"/>
      <c r="AI172" s="477">
        <v>50</v>
      </c>
      <c r="AJ172" s="478"/>
      <c r="AK172" s="478"/>
      <c r="AL172" s="479"/>
      <c r="AM172" s="477">
        <v>0</v>
      </c>
      <c r="AN172" s="478"/>
      <c r="AO172" s="478"/>
      <c r="AP172" s="479"/>
      <c r="AQ172" s="477">
        <v>0</v>
      </c>
      <c r="AR172" s="478"/>
      <c r="AS172" s="478"/>
      <c r="AT172" s="479"/>
      <c r="AU172" s="477">
        <v>0</v>
      </c>
      <c r="AV172" s="478"/>
      <c r="AW172" s="478"/>
      <c r="AX172" s="479"/>
      <c r="AY172" s="477">
        <v>0</v>
      </c>
      <c r="AZ172" s="478"/>
      <c r="BA172" s="478"/>
      <c r="BB172" s="479"/>
      <c r="BC172" s="477">
        <v>0</v>
      </c>
      <c r="BD172" s="478"/>
      <c r="BE172" s="478"/>
      <c r="BF172" s="479"/>
      <c r="BG172" s="151">
        <f t="shared" si="126"/>
        <v>0</v>
      </c>
      <c r="BH172" s="152"/>
    </row>
    <row r="173" spans="1:60" ht="20.100000000000001" customHeight="1">
      <c r="A173" s="429">
        <v>162</v>
      </c>
      <c r="B173" s="308"/>
      <c r="C173" s="123" t="s">
        <v>170</v>
      </c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5"/>
      <c r="AC173" s="156" t="s">
        <v>158</v>
      </c>
      <c r="AD173" s="157"/>
      <c r="AE173" s="477"/>
      <c r="AF173" s="478"/>
      <c r="AG173" s="478"/>
      <c r="AH173" s="479"/>
      <c r="AI173" s="477"/>
      <c r="AJ173" s="478"/>
      <c r="AK173" s="478"/>
      <c r="AL173" s="479"/>
      <c r="AM173" s="477"/>
      <c r="AN173" s="478"/>
      <c r="AO173" s="478"/>
      <c r="AP173" s="479"/>
      <c r="AQ173" s="477"/>
      <c r="AR173" s="478"/>
      <c r="AS173" s="478"/>
      <c r="AT173" s="479"/>
      <c r="AU173" s="477"/>
      <c r="AV173" s="478"/>
      <c r="AW173" s="478"/>
      <c r="AX173" s="479"/>
      <c r="AY173" s="477"/>
      <c r="AZ173" s="478"/>
      <c r="BA173" s="478"/>
      <c r="BB173" s="479"/>
      <c r="BC173" s="477"/>
      <c r="BD173" s="478"/>
      <c r="BE173" s="478"/>
      <c r="BF173" s="479"/>
      <c r="BG173" s="151" t="str">
        <f t="shared" si="126"/>
        <v>n.é.</v>
      </c>
      <c r="BH173" s="152"/>
    </row>
    <row r="174" spans="1:60" ht="20.100000000000001" customHeight="1">
      <c r="A174" s="429">
        <v>163</v>
      </c>
      <c r="B174" s="308"/>
      <c r="C174" s="123" t="s">
        <v>171</v>
      </c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5"/>
      <c r="AC174" s="156" t="s">
        <v>159</v>
      </c>
      <c r="AD174" s="157"/>
      <c r="AE174" s="477"/>
      <c r="AF174" s="478"/>
      <c r="AG174" s="478"/>
      <c r="AH174" s="479"/>
      <c r="AI174" s="477"/>
      <c r="AJ174" s="478"/>
      <c r="AK174" s="478"/>
      <c r="AL174" s="479"/>
      <c r="AM174" s="477"/>
      <c r="AN174" s="478"/>
      <c r="AO174" s="478"/>
      <c r="AP174" s="479"/>
      <c r="AQ174" s="477"/>
      <c r="AR174" s="478"/>
      <c r="AS174" s="478"/>
      <c r="AT174" s="479"/>
      <c r="AU174" s="477"/>
      <c r="AV174" s="478"/>
      <c r="AW174" s="478"/>
      <c r="AX174" s="479"/>
      <c r="AY174" s="477"/>
      <c r="AZ174" s="478"/>
      <c r="BA174" s="478"/>
      <c r="BB174" s="479"/>
      <c r="BC174" s="477"/>
      <c r="BD174" s="478"/>
      <c r="BE174" s="478"/>
      <c r="BF174" s="479"/>
      <c r="BG174" s="151" t="str">
        <f t="shared" si="126"/>
        <v>n.é.</v>
      </c>
      <c r="BH174" s="152"/>
    </row>
    <row r="175" spans="1:60" ht="20.100000000000001" customHeight="1">
      <c r="A175" s="429">
        <v>164</v>
      </c>
      <c r="B175" s="308"/>
      <c r="C175" s="123" t="s">
        <v>172</v>
      </c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5"/>
      <c r="AC175" s="156" t="s">
        <v>160</v>
      </c>
      <c r="AD175" s="157"/>
      <c r="AE175" s="477">
        <v>14</v>
      </c>
      <c r="AF175" s="478"/>
      <c r="AG175" s="478"/>
      <c r="AH175" s="479"/>
      <c r="AI175" s="477">
        <v>14</v>
      </c>
      <c r="AJ175" s="478"/>
      <c r="AK175" s="478"/>
      <c r="AL175" s="479"/>
      <c r="AM175" s="477">
        <v>0</v>
      </c>
      <c r="AN175" s="478"/>
      <c r="AO175" s="478"/>
      <c r="AP175" s="479"/>
      <c r="AQ175" s="477">
        <v>0</v>
      </c>
      <c r="AR175" s="478"/>
      <c r="AS175" s="478"/>
      <c r="AT175" s="479"/>
      <c r="AU175" s="477">
        <v>0</v>
      </c>
      <c r="AV175" s="478"/>
      <c r="AW175" s="478"/>
      <c r="AX175" s="479"/>
      <c r="AY175" s="477">
        <v>0</v>
      </c>
      <c r="AZ175" s="478"/>
      <c r="BA175" s="478"/>
      <c r="BB175" s="479"/>
      <c r="BC175" s="477">
        <v>0</v>
      </c>
      <c r="BD175" s="478"/>
      <c r="BE175" s="478"/>
      <c r="BF175" s="479"/>
      <c r="BG175" s="151">
        <f t="shared" si="126"/>
        <v>0</v>
      </c>
      <c r="BH175" s="152"/>
    </row>
    <row r="176" spans="1:60" s="3" customFormat="1" ht="20.100000000000001" customHeight="1">
      <c r="A176" s="430">
        <v>165</v>
      </c>
      <c r="B176" s="416"/>
      <c r="C176" s="126" t="s">
        <v>483</v>
      </c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8"/>
      <c r="AC176" s="179" t="s">
        <v>61</v>
      </c>
      <c r="AD176" s="180"/>
      <c r="AE176" s="445">
        <f>SUM(AE172:AH175)</f>
        <v>64</v>
      </c>
      <c r="AF176" s="446"/>
      <c r="AG176" s="446"/>
      <c r="AH176" s="447"/>
      <c r="AI176" s="445">
        <f t="shared" ref="AI176" si="145">SUM(AI172:AL175)</f>
        <v>64</v>
      </c>
      <c r="AJ176" s="446"/>
      <c r="AK176" s="446"/>
      <c r="AL176" s="447"/>
      <c r="AM176" s="445">
        <f t="shared" ref="AM176" si="146">SUM(AM172:AP175)</f>
        <v>0</v>
      </c>
      <c r="AN176" s="446"/>
      <c r="AO176" s="446"/>
      <c r="AP176" s="447"/>
      <c r="AQ176" s="445">
        <f t="shared" ref="AQ176" si="147">SUM(AQ172:AT175)</f>
        <v>0</v>
      </c>
      <c r="AR176" s="446"/>
      <c r="AS176" s="446"/>
      <c r="AT176" s="447"/>
      <c r="AU176" s="445">
        <f t="shared" ref="AU176" si="148">SUM(AU172:AX175)</f>
        <v>0</v>
      </c>
      <c r="AV176" s="446"/>
      <c r="AW176" s="446"/>
      <c r="AX176" s="447"/>
      <c r="AY176" s="445">
        <f t="shared" ref="AY176" si="149">SUM(AY172:BB175)</f>
        <v>0</v>
      </c>
      <c r="AZ176" s="446"/>
      <c r="BA176" s="446"/>
      <c r="BB176" s="447"/>
      <c r="BC176" s="445">
        <f t="shared" ref="BC176" si="150">SUM(BC172:BF175)</f>
        <v>0</v>
      </c>
      <c r="BD176" s="446"/>
      <c r="BE176" s="446"/>
      <c r="BF176" s="447"/>
      <c r="BG176" s="121">
        <f t="shared" si="126"/>
        <v>0</v>
      </c>
      <c r="BH176" s="122"/>
    </row>
    <row r="177" spans="1:60" ht="20.100000000000001" customHeight="1">
      <c r="A177" s="429">
        <v>166</v>
      </c>
      <c r="B177" s="308"/>
      <c r="C177" s="123" t="s">
        <v>437</v>
      </c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5"/>
      <c r="AC177" s="156" t="s">
        <v>161</v>
      </c>
      <c r="AD177" s="157"/>
      <c r="AE177" s="477"/>
      <c r="AF177" s="478"/>
      <c r="AG177" s="478"/>
      <c r="AH177" s="479"/>
      <c r="AI177" s="477"/>
      <c r="AJ177" s="478"/>
      <c r="AK177" s="478"/>
      <c r="AL177" s="479"/>
      <c r="AM177" s="477"/>
      <c r="AN177" s="478"/>
      <c r="AO177" s="478"/>
      <c r="AP177" s="479"/>
      <c r="AQ177" s="477"/>
      <c r="AR177" s="478"/>
      <c r="AS177" s="478"/>
      <c r="AT177" s="479"/>
      <c r="AU177" s="477"/>
      <c r="AV177" s="478"/>
      <c r="AW177" s="478"/>
      <c r="AX177" s="479"/>
      <c r="AY177" s="477"/>
      <c r="AZ177" s="478"/>
      <c r="BA177" s="478"/>
      <c r="BB177" s="479"/>
      <c r="BC177" s="477"/>
      <c r="BD177" s="478"/>
      <c r="BE177" s="478"/>
      <c r="BF177" s="479"/>
      <c r="BG177" s="151" t="str">
        <f t="shared" si="126"/>
        <v>n.é.</v>
      </c>
      <c r="BH177" s="152"/>
    </row>
    <row r="178" spans="1:60" ht="20.100000000000001" customHeight="1">
      <c r="A178" s="429">
        <v>167</v>
      </c>
      <c r="B178" s="308"/>
      <c r="C178" s="123" t="s">
        <v>438</v>
      </c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5"/>
      <c r="AC178" s="156" t="s">
        <v>162</v>
      </c>
      <c r="AD178" s="157"/>
      <c r="AE178" s="477"/>
      <c r="AF178" s="478"/>
      <c r="AG178" s="478"/>
      <c r="AH178" s="479"/>
      <c r="AI178" s="477"/>
      <c r="AJ178" s="478"/>
      <c r="AK178" s="478"/>
      <c r="AL178" s="479"/>
      <c r="AM178" s="477"/>
      <c r="AN178" s="478"/>
      <c r="AO178" s="478"/>
      <c r="AP178" s="479"/>
      <c r="AQ178" s="477"/>
      <c r="AR178" s="478"/>
      <c r="AS178" s="478"/>
      <c r="AT178" s="479"/>
      <c r="AU178" s="477"/>
      <c r="AV178" s="478"/>
      <c r="AW178" s="478"/>
      <c r="AX178" s="479"/>
      <c r="AY178" s="477"/>
      <c r="AZ178" s="478"/>
      <c r="BA178" s="478"/>
      <c r="BB178" s="479"/>
      <c r="BC178" s="477"/>
      <c r="BD178" s="478"/>
      <c r="BE178" s="478"/>
      <c r="BF178" s="479"/>
      <c r="BG178" s="151" t="str">
        <f t="shared" si="126"/>
        <v>n.é.</v>
      </c>
      <c r="BH178" s="152"/>
    </row>
    <row r="179" spans="1:60" ht="20.100000000000001" customHeight="1">
      <c r="A179" s="429">
        <v>168</v>
      </c>
      <c r="B179" s="308"/>
      <c r="C179" s="123" t="s">
        <v>439</v>
      </c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5"/>
      <c r="AC179" s="156" t="s">
        <v>163</v>
      </c>
      <c r="AD179" s="157"/>
      <c r="AE179" s="477"/>
      <c r="AF179" s="478"/>
      <c r="AG179" s="478"/>
      <c r="AH179" s="479"/>
      <c r="AI179" s="477"/>
      <c r="AJ179" s="478"/>
      <c r="AK179" s="478"/>
      <c r="AL179" s="479"/>
      <c r="AM179" s="477"/>
      <c r="AN179" s="478"/>
      <c r="AO179" s="478"/>
      <c r="AP179" s="479"/>
      <c r="AQ179" s="477"/>
      <c r="AR179" s="478"/>
      <c r="AS179" s="478"/>
      <c r="AT179" s="479"/>
      <c r="AU179" s="477"/>
      <c r="AV179" s="478"/>
      <c r="AW179" s="478"/>
      <c r="AX179" s="479"/>
      <c r="AY179" s="477"/>
      <c r="AZ179" s="478"/>
      <c r="BA179" s="478"/>
      <c r="BB179" s="479"/>
      <c r="BC179" s="477"/>
      <c r="BD179" s="478"/>
      <c r="BE179" s="478"/>
      <c r="BF179" s="479"/>
      <c r="BG179" s="151" t="str">
        <f t="shared" si="126"/>
        <v>n.é.</v>
      </c>
      <c r="BH179" s="152"/>
    </row>
    <row r="180" spans="1:60" ht="20.100000000000001" customHeight="1">
      <c r="A180" s="429">
        <v>169</v>
      </c>
      <c r="B180" s="308"/>
      <c r="C180" s="123" t="s">
        <v>173</v>
      </c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5"/>
      <c r="AC180" s="156" t="s">
        <v>164</v>
      </c>
      <c r="AD180" s="157"/>
      <c r="AE180" s="477"/>
      <c r="AF180" s="478"/>
      <c r="AG180" s="478"/>
      <c r="AH180" s="479"/>
      <c r="AI180" s="477"/>
      <c r="AJ180" s="478"/>
      <c r="AK180" s="478"/>
      <c r="AL180" s="479"/>
      <c r="AM180" s="477"/>
      <c r="AN180" s="478"/>
      <c r="AO180" s="478"/>
      <c r="AP180" s="479"/>
      <c r="AQ180" s="477"/>
      <c r="AR180" s="478"/>
      <c r="AS180" s="478"/>
      <c r="AT180" s="479"/>
      <c r="AU180" s="477"/>
      <c r="AV180" s="478"/>
      <c r="AW180" s="478"/>
      <c r="AX180" s="479"/>
      <c r="AY180" s="477"/>
      <c r="AZ180" s="478"/>
      <c r="BA180" s="478"/>
      <c r="BB180" s="479"/>
      <c r="BC180" s="477"/>
      <c r="BD180" s="478"/>
      <c r="BE180" s="478"/>
      <c r="BF180" s="479"/>
      <c r="BG180" s="151" t="str">
        <f t="shared" si="126"/>
        <v>n.é.</v>
      </c>
      <c r="BH180" s="152"/>
    </row>
    <row r="181" spans="1:60" ht="20.100000000000001" customHeight="1">
      <c r="A181" s="429">
        <v>170</v>
      </c>
      <c r="B181" s="308"/>
      <c r="C181" s="123" t="s">
        <v>440</v>
      </c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5"/>
      <c r="AC181" s="156" t="s">
        <v>165</v>
      </c>
      <c r="AD181" s="157"/>
      <c r="AE181" s="477"/>
      <c r="AF181" s="478"/>
      <c r="AG181" s="478"/>
      <c r="AH181" s="479"/>
      <c r="AI181" s="477"/>
      <c r="AJ181" s="478"/>
      <c r="AK181" s="478"/>
      <c r="AL181" s="479"/>
      <c r="AM181" s="477"/>
      <c r="AN181" s="478"/>
      <c r="AO181" s="478"/>
      <c r="AP181" s="479"/>
      <c r="AQ181" s="477"/>
      <c r="AR181" s="478"/>
      <c r="AS181" s="478"/>
      <c r="AT181" s="479"/>
      <c r="AU181" s="477"/>
      <c r="AV181" s="478"/>
      <c r="AW181" s="478"/>
      <c r="AX181" s="479"/>
      <c r="AY181" s="477"/>
      <c r="AZ181" s="478"/>
      <c r="BA181" s="478"/>
      <c r="BB181" s="479"/>
      <c r="BC181" s="477"/>
      <c r="BD181" s="478"/>
      <c r="BE181" s="478"/>
      <c r="BF181" s="479"/>
      <c r="BG181" s="151" t="str">
        <f t="shared" si="126"/>
        <v>n.é.</v>
      </c>
      <c r="BH181" s="152"/>
    </row>
    <row r="182" spans="1:60" ht="20.100000000000001" customHeight="1">
      <c r="A182" s="429">
        <v>171</v>
      </c>
      <c r="B182" s="308"/>
      <c r="C182" s="123" t="s">
        <v>441</v>
      </c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5"/>
      <c r="AC182" s="156" t="s">
        <v>166</v>
      </c>
      <c r="AD182" s="157"/>
      <c r="AE182" s="477"/>
      <c r="AF182" s="478"/>
      <c r="AG182" s="478"/>
      <c r="AH182" s="479"/>
      <c r="AI182" s="477"/>
      <c r="AJ182" s="478"/>
      <c r="AK182" s="478"/>
      <c r="AL182" s="479"/>
      <c r="AM182" s="477"/>
      <c r="AN182" s="478"/>
      <c r="AO182" s="478"/>
      <c r="AP182" s="479"/>
      <c r="AQ182" s="477"/>
      <c r="AR182" s="478"/>
      <c r="AS182" s="478"/>
      <c r="AT182" s="479"/>
      <c r="AU182" s="477"/>
      <c r="AV182" s="478"/>
      <c r="AW182" s="478"/>
      <c r="AX182" s="479"/>
      <c r="AY182" s="477"/>
      <c r="AZ182" s="478"/>
      <c r="BA182" s="478"/>
      <c r="BB182" s="479"/>
      <c r="BC182" s="477"/>
      <c r="BD182" s="478"/>
      <c r="BE182" s="478"/>
      <c r="BF182" s="479"/>
      <c r="BG182" s="151" t="str">
        <f t="shared" si="126"/>
        <v>n.é.</v>
      </c>
      <c r="BH182" s="152"/>
    </row>
    <row r="183" spans="1:60" ht="20.100000000000001" customHeight="1">
      <c r="A183" s="429">
        <v>172</v>
      </c>
      <c r="B183" s="308"/>
      <c r="C183" s="123" t="s">
        <v>174</v>
      </c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5"/>
      <c r="AC183" s="156" t="s">
        <v>167</v>
      </c>
      <c r="AD183" s="157"/>
      <c r="AE183" s="477"/>
      <c r="AF183" s="478"/>
      <c r="AG183" s="478"/>
      <c r="AH183" s="479"/>
      <c r="AI183" s="477"/>
      <c r="AJ183" s="478"/>
      <c r="AK183" s="478"/>
      <c r="AL183" s="479"/>
      <c r="AM183" s="477"/>
      <c r="AN183" s="478"/>
      <c r="AO183" s="478"/>
      <c r="AP183" s="479"/>
      <c r="AQ183" s="477"/>
      <c r="AR183" s="478"/>
      <c r="AS183" s="478"/>
      <c r="AT183" s="479"/>
      <c r="AU183" s="477"/>
      <c r="AV183" s="478"/>
      <c r="AW183" s="478"/>
      <c r="AX183" s="479"/>
      <c r="AY183" s="477"/>
      <c r="AZ183" s="478"/>
      <c r="BA183" s="478"/>
      <c r="BB183" s="479"/>
      <c r="BC183" s="477"/>
      <c r="BD183" s="478"/>
      <c r="BE183" s="478"/>
      <c r="BF183" s="479"/>
      <c r="BG183" s="151" t="str">
        <f t="shared" si="126"/>
        <v>n.é.</v>
      </c>
      <c r="BH183" s="152"/>
    </row>
    <row r="184" spans="1:60" ht="20.100000000000001" customHeight="1">
      <c r="A184" s="429">
        <v>173</v>
      </c>
      <c r="B184" s="308"/>
      <c r="C184" s="123" t="s">
        <v>175</v>
      </c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5"/>
      <c r="AC184" s="156" t="s">
        <v>168</v>
      </c>
      <c r="AD184" s="157"/>
      <c r="AE184" s="477"/>
      <c r="AF184" s="478"/>
      <c r="AG184" s="478"/>
      <c r="AH184" s="479"/>
      <c r="AI184" s="477"/>
      <c r="AJ184" s="478"/>
      <c r="AK184" s="478"/>
      <c r="AL184" s="479"/>
      <c r="AM184" s="477"/>
      <c r="AN184" s="478"/>
      <c r="AO184" s="478"/>
      <c r="AP184" s="479"/>
      <c r="AQ184" s="477"/>
      <c r="AR184" s="478"/>
      <c r="AS184" s="478"/>
      <c r="AT184" s="479"/>
      <c r="AU184" s="477"/>
      <c r="AV184" s="478"/>
      <c r="AW184" s="478"/>
      <c r="AX184" s="479"/>
      <c r="AY184" s="477"/>
      <c r="AZ184" s="478"/>
      <c r="BA184" s="478"/>
      <c r="BB184" s="479"/>
      <c r="BC184" s="477"/>
      <c r="BD184" s="478"/>
      <c r="BE184" s="478"/>
      <c r="BF184" s="479"/>
      <c r="BG184" s="151" t="str">
        <f t="shared" si="126"/>
        <v>n.é.</v>
      </c>
      <c r="BH184" s="152"/>
    </row>
    <row r="185" spans="1:60" ht="20.100000000000001" customHeight="1">
      <c r="A185" s="430">
        <v>174</v>
      </c>
      <c r="B185" s="416"/>
      <c r="C185" s="126" t="s">
        <v>484</v>
      </c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8"/>
      <c r="AC185" s="179" t="s">
        <v>62</v>
      </c>
      <c r="AD185" s="180"/>
      <c r="AE185" s="445">
        <f>SUM(AE177:AH184)</f>
        <v>0</v>
      </c>
      <c r="AF185" s="446"/>
      <c r="AG185" s="446"/>
      <c r="AH185" s="447"/>
      <c r="AI185" s="445">
        <f t="shared" ref="AI185" si="151">SUM(AI177:AL184)</f>
        <v>0</v>
      </c>
      <c r="AJ185" s="446"/>
      <c r="AK185" s="446"/>
      <c r="AL185" s="447"/>
      <c r="AM185" s="445">
        <f t="shared" ref="AM185" si="152">SUM(AM177:AP184)</f>
        <v>0</v>
      </c>
      <c r="AN185" s="446"/>
      <c r="AO185" s="446"/>
      <c r="AP185" s="447"/>
      <c r="AQ185" s="445">
        <f t="shared" ref="AQ185" si="153">SUM(AQ177:AT184)</f>
        <v>0</v>
      </c>
      <c r="AR185" s="446"/>
      <c r="AS185" s="446"/>
      <c r="AT185" s="447"/>
      <c r="AU185" s="445">
        <f t="shared" ref="AU185" si="154">SUM(AU177:AX184)</f>
        <v>0</v>
      </c>
      <c r="AV185" s="446"/>
      <c r="AW185" s="446"/>
      <c r="AX185" s="447"/>
      <c r="AY185" s="445">
        <f t="shared" ref="AY185" si="155">SUM(AY177:BB184)</f>
        <v>0</v>
      </c>
      <c r="AZ185" s="446"/>
      <c r="BA185" s="446"/>
      <c r="BB185" s="447"/>
      <c r="BC185" s="445">
        <f t="shared" ref="BC185" si="156">SUM(BC177:BF184)</f>
        <v>0</v>
      </c>
      <c r="BD185" s="446"/>
      <c r="BE185" s="446"/>
      <c r="BF185" s="447"/>
      <c r="BG185" s="121" t="str">
        <f t="shared" si="126"/>
        <v>n.é.</v>
      </c>
      <c r="BH185" s="122"/>
    </row>
    <row r="186" spans="1:60" s="3" customFormat="1" ht="20.100000000000001" customHeight="1">
      <c r="A186" s="431">
        <v>175</v>
      </c>
      <c r="B186" s="322"/>
      <c r="C186" s="205" t="s">
        <v>485</v>
      </c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7"/>
      <c r="AC186" s="208" t="s">
        <v>176</v>
      </c>
      <c r="AD186" s="209"/>
      <c r="AE186" s="465">
        <f>AE112+AE113+AE141+AE150+AE163+AE171+AE176+AE185</f>
        <v>37774</v>
      </c>
      <c r="AF186" s="466"/>
      <c r="AG186" s="466"/>
      <c r="AH186" s="467"/>
      <c r="AI186" s="465">
        <f t="shared" ref="AI186" si="157">AI112+AI113+AI141+AI150+AI163+AI171+AI176+AI185</f>
        <v>37859</v>
      </c>
      <c r="AJ186" s="466"/>
      <c r="AK186" s="466"/>
      <c r="AL186" s="467"/>
      <c r="AM186" s="465">
        <f t="shared" ref="AM186" si="158">AM112+AM113+AM141+AM150+AM163+AM171+AM176+AM185</f>
        <v>0</v>
      </c>
      <c r="AN186" s="466"/>
      <c r="AO186" s="466"/>
      <c r="AP186" s="467"/>
      <c r="AQ186" s="465">
        <f t="shared" ref="AQ186" si="159">AQ112+AQ113+AQ141+AQ150+AQ163+AQ171+AQ176+AQ185</f>
        <v>18420</v>
      </c>
      <c r="AR186" s="466"/>
      <c r="AS186" s="466"/>
      <c r="AT186" s="467"/>
      <c r="AU186" s="465">
        <f t="shared" ref="AU186" si="160">AU112+AU113+AU141+AU150+AU163+AU171+AU176+AU185</f>
        <v>0</v>
      </c>
      <c r="AV186" s="466"/>
      <c r="AW186" s="466"/>
      <c r="AX186" s="467"/>
      <c r="AY186" s="465">
        <f t="shared" ref="AY186" si="161">AY112+AY113+AY141+AY150+AY163+AY171+AY176+AY185</f>
        <v>0</v>
      </c>
      <c r="AZ186" s="466"/>
      <c r="BA186" s="466"/>
      <c r="BB186" s="467"/>
      <c r="BC186" s="465">
        <f t="shared" ref="BC186" si="162">BC112+BC113+BC141+BC150+BC163+BC171+BC176+BC185</f>
        <v>18304</v>
      </c>
      <c r="BD186" s="466"/>
      <c r="BE186" s="466"/>
      <c r="BF186" s="467"/>
      <c r="BG186" s="139">
        <f t="shared" si="126"/>
        <v>0.48347816899548324</v>
      </c>
      <c r="BH186" s="140"/>
    </row>
    <row r="187" spans="1:60" ht="20.100000000000001" customHeight="1">
      <c r="A187" s="429">
        <v>176</v>
      </c>
      <c r="B187" s="308"/>
      <c r="C187" s="123" t="s">
        <v>396</v>
      </c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5"/>
      <c r="AC187" s="146" t="s">
        <v>397</v>
      </c>
      <c r="AD187" s="147"/>
      <c r="AE187" s="490"/>
      <c r="AF187" s="490"/>
      <c r="AG187" s="490"/>
      <c r="AH187" s="490"/>
      <c r="AI187" s="490"/>
      <c r="AJ187" s="490"/>
      <c r="AK187" s="490"/>
      <c r="AL187" s="490"/>
      <c r="AM187" s="490"/>
      <c r="AN187" s="490"/>
      <c r="AO187" s="490"/>
      <c r="AP187" s="490"/>
      <c r="AQ187" s="490"/>
      <c r="AR187" s="490"/>
      <c r="AS187" s="490"/>
      <c r="AT187" s="490"/>
      <c r="AU187" s="490"/>
      <c r="AV187" s="490"/>
      <c r="AW187" s="490"/>
      <c r="AX187" s="490"/>
      <c r="AY187" s="490"/>
      <c r="AZ187" s="490"/>
      <c r="BA187" s="490"/>
      <c r="BB187" s="490"/>
      <c r="BC187" s="490"/>
      <c r="BD187" s="490"/>
      <c r="BE187" s="490"/>
      <c r="BF187" s="490"/>
      <c r="BG187" s="121" t="str">
        <f t="shared" si="126"/>
        <v>n.é.</v>
      </c>
      <c r="BH187" s="122"/>
    </row>
    <row r="188" spans="1:60" ht="20.100000000000001" customHeight="1">
      <c r="A188" s="429">
        <v>177</v>
      </c>
      <c r="B188" s="308"/>
      <c r="C188" s="123" t="s">
        <v>398</v>
      </c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5"/>
      <c r="AC188" s="146" t="s">
        <v>399</v>
      </c>
      <c r="AD188" s="147"/>
      <c r="AE188" s="490"/>
      <c r="AF188" s="490"/>
      <c r="AG188" s="490"/>
      <c r="AH188" s="490"/>
      <c r="AI188" s="490"/>
      <c r="AJ188" s="490"/>
      <c r="AK188" s="490"/>
      <c r="AL188" s="490"/>
      <c r="AM188" s="490"/>
      <c r="AN188" s="490"/>
      <c r="AO188" s="490"/>
      <c r="AP188" s="490"/>
      <c r="AQ188" s="490"/>
      <c r="AR188" s="490"/>
      <c r="AS188" s="490"/>
      <c r="AT188" s="490"/>
      <c r="AU188" s="490"/>
      <c r="AV188" s="490"/>
      <c r="AW188" s="490"/>
      <c r="AX188" s="490"/>
      <c r="AY188" s="490"/>
      <c r="AZ188" s="490"/>
      <c r="BA188" s="490"/>
      <c r="BB188" s="490"/>
      <c r="BC188" s="490"/>
      <c r="BD188" s="490"/>
      <c r="BE188" s="490"/>
      <c r="BF188" s="490"/>
      <c r="BG188" s="121" t="str">
        <f t="shared" si="126"/>
        <v>n.é.</v>
      </c>
      <c r="BH188" s="122"/>
    </row>
    <row r="189" spans="1:60" ht="20.100000000000001" customHeight="1">
      <c r="A189" s="429">
        <v>178</v>
      </c>
      <c r="B189" s="308"/>
      <c r="C189" s="123" t="s">
        <v>400</v>
      </c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5"/>
      <c r="AC189" s="146" t="s">
        <v>401</v>
      </c>
      <c r="AD189" s="147"/>
      <c r="AE189" s="490"/>
      <c r="AF189" s="490"/>
      <c r="AG189" s="490"/>
      <c r="AH189" s="490"/>
      <c r="AI189" s="490"/>
      <c r="AJ189" s="490"/>
      <c r="AK189" s="490"/>
      <c r="AL189" s="490"/>
      <c r="AM189" s="490"/>
      <c r="AN189" s="490"/>
      <c r="AO189" s="490"/>
      <c r="AP189" s="490"/>
      <c r="AQ189" s="490"/>
      <c r="AR189" s="490"/>
      <c r="AS189" s="490"/>
      <c r="AT189" s="490"/>
      <c r="AU189" s="490"/>
      <c r="AV189" s="490"/>
      <c r="AW189" s="490"/>
      <c r="AX189" s="490"/>
      <c r="AY189" s="490"/>
      <c r="AZ189" s="490"/>
      <c r="BA189" s="490"/>
      <c r="BB189" s="490"/>
      <c r="BC189" s="490"/>
      <c r="BD189" s="490"/>
      <c r="BE189" s="490"/>
      <c r="BF189" s="490"/>
      <c r="BG189" s="121" t="str">
        <f t="shared" si="126"/>
        <v>n.é.</v>
      </c>
      <c r="BH189" s="122"/>
    </row>
    <row r="190" spans="1:60" ht="20.100000000000001" customHeight="1">
      <c r="A190" s="430">
        <v>179</v>
      </c>
      <c r="B190" s="416"/>
      <c r="C190" s="126" t="s">
        <v>486</v>
      </c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8"/>
      <c r="AC190" s="141" t="s">
        <v>402</v>
      </c>
      <c r="AD190" s="142"/>
      <c r="AE190" s="491">
        <f>SUM(AE187:AH189)</f>
        <v>0</v>
      </c>
      <c r="AF190" s="491"/>
      <c r="AG190" s="491"/>
      <c r="AH190" s="491"/>
      <c r="AI190" s="491">
        <f t="shared" ref="AI190" si="163">SUM(AI187:AL189)</f>
        <v>0</v>
      </c>
      <c r="AJ190" s="491"/>
      <c r="AK190" s="491"/>
      <c r="AL190" s="491"/>
      <c r="AM190" s="491">
        <f t="shared" ref="AM190" si="164">SUM(AM187:AP189)</f>
        <v>0</v>
      </c>
      <c r="AN190" s="491"/>
      <c r="AO190" s="491"/>
      <c r="AP190" s="491"/>
      <c r="AQ190" s="491">
        <f t="shared" ref="AQ190" si="165">SUM(AQ187:AT189)</f>
        <v>0</v>
      </c>
      <c r="AR190" s="491"/>
      <c r="AS190" s="491"/>
      <c r="AT190" s="491"/>
      <c r="AU190" s="491">
        <f t="shared" ref="AU190" si="166">SUM(AU187:AX189)</f>
        <v>0</v>
      </c>
      <c r="AV190" s="491"/>
      <c r="AW190" s="491"/>
      <c r="AX190" s="491"/>
      <c r="AY190" s="491">
        <f t="shared" ref="AY190" si="167">SUM(AY187:BB189)</f>
        <v>0</v>
      </c>
      <c r="AZ190" s="491"/>
      <c r="BA190" s="491"/>
      <c r="BB190" s="491"/>
      <c r="BC190" s="491">
        <f t="shared" ref="BC190" si="168">SUM(BC187:BF189)</f>
        <v>0</v>
      </c>
      <c r="BD190" s="491"/>
      <c r="BE190" s="491"/>
      <c r="BF190" s="491"/>
      <c r="BG190" s="121" t="str">
        <f t="shared" si="126"/>
        <v>n.é.</v>
      </c>
      <c r="BH190" s="122"/>
    </row>
    <row r="191" spans="1:60" ht="20.100000000000001" customHeight="1">
      <c r="A191" s="429">
        <v>180</v>
      </c>
      <c r="B191" s="308"/>
      <c r="C191" s="143" t="s">
        <v>403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5"/>
      <c r="AC191" s="146" t="s">
        <v>404</v>
      </c>
      <c r="AD191" s="147"/>
      <c r="AE191" s="490"/>
      <c r="AF191" s="490"/>
      <c r="AG191" s="490"/>
      <c r="AH191" s="490"/>
      <c r="AI191" s="490"/>
      <c r="AJ191" s="490"/>
      <c r="AK191" s="490"/>
      <c r="AL191" s="490"/>
      <c r="AM191" s="490"/>
      <c r="AN191" s="490"/>
      <c r="AO191" s="490"/>
      <c r="AP191" s="490"/>
      <c r="AQ191" s="490"/>
      <c r="AR191" s="490"/>
      <c r="AS191" s="490"/>
      <c r="AT191" s="490"/>
      <c r="AU191" s="490"/>
      <c r="AV191" s="490"/>
      <c r="AW191" s="490"/>
      <c r="AX191" s="490"/>
      <c r="AY191" s="490"/>
      <c r="AZ191" s="490"/>
      <c r="BA191" s="490"/>
      <c r="BB191" s="490"/>
      <c r="BC191" s="490"/>
      <c r="BD191" s="490"/>
      <c r="BE191" s="490"/>
      <c r="BF191" s="490"/>
      <c r="BG191" s="121" t="str">
        <f t="shared" si="126"/>
        <v>n.é.</v>
      </c>
      <c r="BH191" s="122"/>
    </row>
    <row r="192" spans="1:60" ht="20.100000000000001" customHeight="1">
      <c r="A192" s="429">
        <v>181</v>
      </c>
      <c r="B192" s="308"/>
      <c r="C192" s="143" t="s">
        <v>405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5"/>
      <c r="AC192" s="146" t="s">
        <v>406</v>
      </c>
      <c r="AD192" s="147"/>
      <c r="AE192" s="490"/>
      <c r="AF192" s="490"/>
      <c r="AG192" s="490"/>
      <c r="AH192" s="490"/>
      <c r="AI192" s="490"/>
      <c r="AJ192" s="490"/>
      <c r="AK192" s="490"/>
      <c r="AL192" s="490"/>
      <c r="AM192" s="490"/>
      <c r="AN192" s="490"/>
      <c r="AO192" s="490"/>
      <c r="AP192" s="490"/>
      <c r="AQ192" s="490"/>
      <c r="AR192" s="490"/>
      <c r="AS192" s="490"/>
      <c r="AT192" s="490"/>
      <c r="AU192" s="490"/>
      <c r="AV192" s="490"/>
      <c r="AW192" s="490"/>
      <c r="AX192" s="490"/>
      <c r="AY192" s="490"/>
      <c r="AZ192" s="490"/>
      <c r="BA192" s="490"/>
      <c r="BB192" s="490"/>
      <c r="BC192" s="490"/>
      <c r="BD192" s="490"/>
      <c r="BE192" s="490"/>
      <c r="BF192" s="490"/>
      <c r="BG192" s="121" t="str">
        <f t="shared" si="126"/>
        <v>n.é.</v>
      </c>
      <c r="BH192" s="122"/>
    </row>
    <row r="193" spans="1:60" ht="20.100000000000001" customHeight="1">
      <c r="A193" s="429">
        <v>182</v>
      </c>
      <c r="B193" s="308"/>
      <c r="C193" s="123" t="s">
        <v>407</v>
      </c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5"/>
      <c r="AC193" s="146" t="s">
        <v>408</v>
      </c>
      <c r="AD193" s="147"/>
      <c r="AE193" s="490"/>
      <c r="AF193" s="490"/>
      <c r="AG193" s="490"/>
      <c r="AH193" s="490"/>
      <c r="AI193" s="490"/>
      <c r="AJ193" s="490"/>
      <c r="AK193" s="490"/>
      <c r="AL193" s="490"/>
      <c r="AM193" s="490"/>
      <c r="AN193" s="490"/>
      <c r="AO193" s="490"/>
      <c r="AP193" s="490"/>
      <c r="AQ193" s="490"/>
      <c r="AR193" s="490"/>
      <c r="AS193" s="490"/>
      <c r="AT193" s="490"/>
      <c r="AU193" s="490"/>
      <c r="AV193" s="490"/>
      <c r="AW193" s="490"/>
      <c r="AX193" s="490"/>
      <c r="AY193" s="490"/>
      <c r="AZ193" s="490"/>
      <c r="BA193" s="490"/>
      <c r="BB193" s="490"/>
      <c r="BC193" s="490"/>
      <c r="BD193" s="490"/>
      <c r="BE193" s="490"/>
      <c r="BF193" s="490"/>
      <c r="BG193" s="121" t="str">
        <f t="shared" si="126"/>
        <v>n.é.</v>
      </c>
      <c r="BH193" s="122"/>
    </row>
    <row r="194" spans="1:60" ht="20.100000000000001" customHeight="1">
      <c r="A194" s="429">
        <v>183</v>
      </c>
      <c r="B194" s="308"/>
      <c r="C194" s="123" t="s">
        <v>409</v>
      </c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5"/>
      <c r="AC194" s="146" t="s">
        <v>410</v>
      </c>
      <c r="AD194" s="147"/>
      <c r="AE194" s="490"/>
      <c r="AF194" s="490"/>
      <c r="AG194" s="490"/>
      <c r="AH194" s="490"/>
      <c r="AI194" s="490"/>
      <c r="AJ194" s="490"/>
      <c r="AK194" s="490"/>
      <c r="AL194" s="490"/>
      <c r="AM194" s="490"/>
      <c r="AN194" s="490"/>
      <c r="AO194" s="490"/>
      <c r="AP194" s="490"/>
      <c r="AQ194" s="490"/>
      <c r="AR194" s="490"/>
      <c r="AS194" s="490"/>
      <c r="AT194" s="490"/>
      <c r="AU194" s="490"/>
      <c r="AV194" s="490"/>
      <c r="AW194" s="490"/>
      <c r="AX194" s="490"/>
      <c r="AY194" s="490"/>
      <c r="AZ194" s="490"/>
      <c r="BA194" s="490"/>
      <c r="BB194" s="490"/>
      <c r="BC194" s="490"/>
      <c r="BD194" s="490"/>
      <c r="BE194" s="490"/>
      <c r="BF194" s="490"/>
      <c r="BG194" s="121" t="str">
        <f t="shared" si="126"/>
        <v>n.é.</v>
      </c>
      <c r="BH194" s="122"/>
    </row>
    <row r="195" spans="1:60" ht="20.100000000000001" customHeight="1">
      <c r="A195" s="430">
        <v>184</v>
      </c>
      <c r="B195" s="416"/>
      <c r="C195" s="148" t="s">
        <v>487</v>
      </c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50"/>
      <c r="AC195" s="141" t="s">
        <v>411</v>
      </c>
      <c r="AD195" s="142"/>
      <c r="AE195" s="492">
        <f>SUM(AE191:AH194)</f>
        <v>0</v>
      </c>
      <c r="AF195" s="492"/>
      <c r="AG195" s="492"/>
      <c r="AH195" s="492"/>
      <c r="AI195" s="492">
        <f t="shared" ref="AI195" si="169">SUM(AI191:AL194)</f>
        <v>0</v>
      </c>
      <c r="AJ195" s="492"/>
      <c r="AK195" s="492"/>
      <c r="AL195" s="492"/>
      <c r="AM195" s="492">
        <f t="shared" ref="AM195" si="170">SUM(AM191:AP194)</f>
        <v>0</v>
      </c>
      <c r="AN195" s="492"/>
      <c r="AO195" s="492"/>
      <c r="AP195" s="492"/>
      <c r="AQ195" s="492">
        <f t="shared" ref="AQ195" si="171">SUM(AQ191:AT194)</f>
        <v>0</v>
      </c>
      <c r="AR195" s="492"/>
      <c r="AS195" s="492"/>
      <c r="AT195" s="492"/>
      <c r="AU195" s="492">
        <f t="shared" ref="AU195" si="172">SUM(AU191:AX194)</f>
        <v>0</v>
      </c>
      <c r="AV195" s="492"/>
      <c r="AW195" s="492"/>
      <c r="AX195" s="492"/>
      <c r="AY195" s="492">
        <f t="shared" ref="AY195" si="173">SUM(AY191:BB194)</f>
        <v>0</v>
      </c>
      <c r="AZ195" s="492"/>
      <c r="BA195" s="492"/>
      <c r="BB195" s="492"/>
      <c r="BC195" s="492">
        <f t="shared" ref="BC195" si="174">SUM(BC191:BF194)</f>
        <v>0</v>
      </c>
      <c r="BD195" s="492"/>
      <c r="BE195" s="492"/>
      <c r="BF195" s="492"/>
      <c r="BG195" s="121" t="str">
        <f t="shared" si="126"/>
        <v>n.é.</v>
      </c>
      <c r="BH195" s="122"/>
    </row>
    <row r="196" spans="1:60" ht="20.100000000000001" customHeight="1">
      <c r="A196" s="429">
        <v>185</v>
      </c>
      <c r="B196" s="308"/>
      <c r="C196" s="143" t="s">
        <v>412</v>
      </c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5"/>
      <c r="AC196" s="146" t="s">
        <v>413</v>
      </c>
      <c r="AD196" s="147"/>
      <c r="AE196" s="490"/>
      <c r="AF196" s="490"/>
      <c r="AG196" s="490"/>
      <c r="AH196" s="490"/>
      <c r="AI196" s="490"/>
      <c r="AJ196" s="490"/>
      <c r="AK196" s="490"/>
      <c r="AL196" s="490"/>
      <c r="AM196" s="490"/>
      <c r="AN196" s="490"/>
      <c r="AO196" s="490"/>
      <c r="AP196" s="490"/>
      <c r="AQ196" s="490"/>
      <c r="AR196" s="490"/>
      <c r="AS196" s="490"/>
      <c r="AT196" s="490"/>
      <c r="AU196" s="490"/>
      <c r="AV196" s="490"/>
      <c r="AW196" s="490"/>
      <c r="AX196" s="490"/>
      <c r="AY196" s="490"/>
      <c r="AZ196" s="490"/>
      <c r="BA196" s="490"/>
      <c r="BB196" s="490"/>
      <c r="BC196" s="490"/>
      <c r="BD196" s="490"/>
      <c r="BE196" s="490"/>
      <c r="BF196" s="490"/>
      <c r="BG196" s="121" t="str">
        <f t="shared" si="126"/>
        <v>n.é.</v>
      </c>
      <c r="BH196" s="122"/>
    </row>
    <row r="197" spans="1:60" ht="20.100000000000001" customHeight="1">
      <c r="A197" s="429">
        <v>186</v>
      </c>
      <c r="B197" s="308"/>
      <c r="C197" s="143" t="s">
        <v>414</v>
      </c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5"/>
      <c r="AC197" s="146" t="s">
        <v>415</v>
      </c>
      <c r="AD197" s="147"/>
      <c r="AE197" s="490"/>
      <c r="AF197" s="490"/>
      <c r="AG197" s="490"/>
      <c r="AH197" s="490"/>
      <c r="AI197" s="490"/>
      <c r="AJ197" s="490"/>
      <c r="AK197" s="490"/>
      <c r="AL197" s="490"/>
      <c r="AM197" s="490"/>
      <c r="AN197" s="490"/>
      <c r="AO197" s="490"/>
      <c r="AP197" s="490"/>
      <c r="AQ197" s="490"/>
      <c r="AR197" s="490"/>
      <c r="AS197" s="490"/>
      <c r="AT197" s="490"/>
      <c r="AU197" s="490"/>
      <c r="AV197" s="490"/>
      <c r="AW197" s="490"/>
      <c r="AX197" s="490"/>
      <c r="AY197" s="490"/>
      <c r="AZ197" s="490"/>
      <c r="BA197" s="490"/>
      <c r="BB197" s="490"/>
      <c r="BC197" s="490"/>
      <c r="BD197" s="490"/>
      <c r="BE197" s="490"/>
      <c r="BF197" s="490"/>
      <c r="BG197" s="121" t="str">
        <f t="shared" si="126"/>
        <v>n.é.</v>
      </c>
      <c r="BH197" s="122"/>
    </row>
    <row r="198" spans="1:60" ht="20.100000000000001" customHeight="1">
      <c r="A198" s="429">
        <v>187</v>
      </c>
      <c r="B198" s="308"/>
      <c r="C198" s="143" t="s">
        <v>416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5"/>
      <c r="AC198" s="146" t="s">
        <v>417</v>
      </c>
      <c r="AD198" s="147"/>
      <c r="AE198" s="490"/>
      <c r="AF198" s="490"/>
      <c r="AG198" s="490"/>
      <c r="AH198" s="490"/>
      <c r="AI198" s="490"/>
      <c r="AJ198" s="490"/>
      <c r="AK198" s="490"/>
      <c r="AL198" s="490"/>
      <c r="AM198" s="490"/>
      <c r="AN198" s="490"/>
      <c r="AO198" s="490"/>
      <c r="AP198" s="490"/>
      <c r="AQ198" s="490"/>
      <c r="AR198" s="490"/>
      <c r="AS198" s="490"/>
      <c r="AT198" s="490"/>
      <c r="AU198" s="490"/>
      <c r="AV198" s="490"/>
      <c r="AW198" s="490"/>
      <c r="AX198" s="490"/>
      <c r="AY198" s="490"/>
      <c r="AZ198" s="490"/>
      <c r="BA198" s="490"/>
      <c r="BB198" s="490"/>
      <c r="BC198" s="490"/>
      <c r="BD198" s="490"/>
      <c r="BE198" s="490"/>
      <c r="BF198" s="490"/>
      <c r="BG198" s="121" t="str">
        <f t="shared" si="126"/>
        <v>n.é.</v>
      </c>
      <c r="BH198" s="122"/>
    </row>
    <row r="199" spans="1:60" ht="20.100000000000001" customHeight="1">
      <c r="A199" s="429">
        <v>188</v>
      </c>
      <c r="B199" s="308"/>
      <c r="C199" s="143" t="s">
        <v>418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5"/>
      <c r="AC199" s="146" t="s">
        <v>419</v>
      </c>
      <c r="AD199" s="147"/>
      <c r="AE199" s="490"/>
      <c r="AF199" s="490"/>
      <c r="AG199" s="490"/>
      <c r="AH199" s="490"/>
      <c r="AI199" s="490"/>
      <c r="AJ199" s="490"/>
      <c r="AK199" s="490"/>
      <c r="AL199" s="490"/>
      <c r="AM199" s="490"/>
      <c r="AN199" s="490"/>
      <c r="AO199" s="490"/>
      <c r="AP199" s="490"/>
      <c r="AQ199" s="490"/>
      <c r="AR199" s="490"/>
      <c r="AS199" s="490"/>
      <c r="AT199" s="490"/>
      <c r="AU199" s="490"/>
      <c r="AV199" s="490"/>
      <c r="AW199" s="490"/>
      <c r="AX199" s="490"/>
      <c r="AY199" s="490"/>
      <c r="AZ199" s="490"/>
      <c r="BA199" s="490"/>
      <c r="BB199" s="490"/>
      <c r="BC199" s="490"/>
      <c r="BD199" s="490"/>
      <c r="BE199" s="490"/>
      <c r="BF199" s="490"/>
      <c r="BG199" s="121" t="str">
        <f t="shared" si="126"/>
        <v>n.é.</v>
      </c>
      <c r="BH199" s="122"/>
    </row>
    <row r="200" spans="1:60" ht="20.100000000000001" customHeight="1">
      <c r="A200" s="429">
        <v>189</v>
      </c>
      <c r="B200" s="308"/>
      <c r="C200" s="143" t="s">
        <v>420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5"/>
      <c r="AC200" s="146" t="s">
        <v>421</v>
      </c>
      <c r="AD200" s="147"/>
      <c r="AE200" s="490"/>
      <c r="AF200" s="490"/>
      <c r="AG200" s="490"/>
      <c r="AH200" s="490"/>
      <c r="AI200" s="490"/>
      <c r="AJ200" s="490"/>
      <c r="AK200" s="490"/>
      <c r="AL200" s="490"/>
      <c r="AM200" s="490"/>
      <c r="AN200" s="490"/>
      <c r="AO200" s="490"/>
      <c r="AP200" s="490"/>
      <c r="AQ200" s="490"/>
      <c r="AR200" s="490"/>
      <c r="AS200" s="490"/>
      <c r="AT200" s="490"/>
      <c r="AU200" s="490"/>
      <c r="AV200" s="490"/>
      <c r="AW200" s="490"/>
      <c r="AX200" s="490"/>
      <c r="AY200" s="490"/>
      <c r="AZ200" s="490"/>
      <c r="BA200" s="490"/>
      <c r="BB200" s="490"/>
      <c r="BC200" s="490"/>
      <c r="BD200" s="490"/>
      <c r="BE200" s="490"/>
      <c r="BF200" s="490"/>
      <c r="BG200" s="121" t="str">
        <f t="shared" si="126"/>
        <v>n.é.</v>
      </c>
      <c r="BH200" s="122"/>
    </row>
    <row r="201" spans="1:60" ht="20.100000000000001" customHeight="1">
      <c r="A201" s="429">
        <v>190</v>
      </c>
      <c r="B201" s="308"/>
      <c r="C201" s="143" t="s">
        <v>422</v>
      </c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5"/>
      <c r="AC201" s="146" t="s">
        <v>423</v>
      </c>
      <c r="AD201" s="147"/>
      <c r="AE201" s="490"/>
      <c r="AF201" s="490"/>
      <c r="AG201" s="490"/>
      <c r="AH201" s="490"/>
      <c r="AI201" s="490"/>
      <c r="AJ201" s="490"/>
      <c r="AK201" s="490"/>
      <c r="AL201" s="490"/>
      <c r="AM201" s="490"/>
      <c r="AN201" s="490"/>
      <c r="AO201" s="490"/>
      <c r="AP201" s="490"/>
      <c r="AQ201" s="490"/>
      <c r="AR201" s="490"/>
      <c r="AS201" s="490"/>
      <c r="AT201" s="490"/>
      <c r="AU201" s="490"/>
      <c r="AV201" s="490"/>
      <c r="AW201" s="490"/>
      <c r="AX201" s="490"/>
      <c r="AY201" s="490"/>
      <c r="AZ201" s="490"/>
      <c r="BA201" s="490"/>
      <c r="BB201" s="490"/>
      <c r="BC201" s="490"/>
      <c r="BD201" s="490"/>
      <c r="BE201" s="490"/>
      <c r="BF201" s="490"/>
      <c r="BG201" s="121" t="str">
        <f t="shared" si="126"/>
        <v>n.é.</v>
      </c>
      <c r="BH201" s="122"/>
    </row>
    <row r="202" spans="1:60" ht="20.100000000000001" customHeight="1">
      <c r="A202" s="430">
        <v>191</v>
      </c>
      <c r="B202" s="416"/>
      <c r="C202" s="148" t="s">
        <v>488</v>
      </c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50"/>
      <c r="AC202" s="141" t="s">
        <v>424</v>
      </c>
      <c r="AD202" s="142"/>
      <c r="AE202" s="491">
        <f>AE190+SUM(AE195:AH201)</f>
        <v>0</v>
      </c>
      <c r="AF202" s="491"/>
      <c r="AG202" s="491"/>
      <c r="AH202" s="491"/>
      <c r="AI202" s="491">
        <f t="shared" ref="AI202" si="175">AI190+SUM(AI195:AL201)</f>
        <v>0</v>
      </c>
      <c r="AJ202" s="491"/>
      <c r="AK202" s="491"/>
      <c r="AL202" s="491"/>
      <c r="AM202" s="491">
        <f t="shared" ref="AM202" si="176">AM190+SUM(AM195:AP201)</f>
        <v>0</v>
      </c>
      <c r="AN202" s="491"/>
      <c r="AO202" s="491"/>
      <c r="AP202" s="491"/>
      <c r="AQ202" s="491">
        <f t="shared" ref="AQ202" si="177">AQ190+SUM(AQ195:AT201)</f>
        <v>0</v>
      </c>
      <c r="AR202" s="491"/>
      <c r="AS202" s="491"/>
      <c r="AT202" s="491"/>
      <c r="AU202" s="491">
        <f t="shared" ref="AU202" si="178">AU190+SUM(AU195:AX201)</f>
        <v>0</v>
      </c>
      <c r="AV202" s="491"/>
      <c r="AW202" s="491"/>
      <c r="AX202" s="491"/>
      <c r="AY202" s="491">
        <f t="shared" ref="AY202" si="179">AY190+SUM(AY195:BB201)</f>
        <v>0</v>
      </c>
      <c r="AZ202" s="491"/>
      <c r="BA202" s="491"/>
      <c r="BB202" s="491"/>
      <c r="BC202" s="491">
        <f t="shared" ref="BC202" si="180">BC190+SUM(BC195:BF201)</f>
        <v>0</v>
      </c>
      <c r="BD202" s="491"/>
      <c r="BE202" s="491"/>
      <c r="BF202" s="491"/>
      <c r="BG202" s="121" t="str">
        <f t="shared" si="126"/>
        <v>n.é.</v>
      </c>
      <c r="BH202" s="122"/>
    </row>
    <row r="203" spans="1:60" ht="20.100000000000001" customHeight="1">
      <c r="A203" s="429">
        <v>192</v>
      </c>
      <c r="B203" s="308"/>
      <c r="C203" s="143" t="s">
        <v>425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5"/>
      <c r="AC203" s="146" t="s">
        <v>426</v>
      </c>
      <c r="AD203" s="147"/>
      <c r="AE203" s="490"/>
      <c r="AF203" s="490"/>
      <c r="AG203" s="490"/>
      <c r="AH203" s="490"/>
      <c r="AI203" s="490"/>
      <c r="AJ203" s="490"/>
      <c r="AK203" s="490"/>
      <c r="AL203" s="490"/>
      <c r="AM203" s="490"/>
      <c r="AN203" s="490"/>
      <c r="AO203" s="490"/>
      <c r="AP203" s="490"/>
      <c r="AQ203" s="490"/>
      <c r="AR203" s="490"/>
      <c r="AS203" s="490"/>
      <c r="AT203" s="490"/>
      <c r="AU203" s="490"/>
      <c r="AV203" s="490"/>
      <c r="AW203" s="490"/>
      <c r="AX203" s="490"/>
      <c r="AY203" s="490"/>
      <c r="AZ203" s="490"/>
      <c r="BA203" s="490"/>
      <c r="BB203" s="490"/>
      <c r="BC203" s="490"/>
      <c r="BD203" s="490"/>
      <c r="BE203" s="490"/>
      <c r="BF203" s="490"/>
      <c r="BG203" s="121" t="str">
        <f t="shared" si="126"/>
        <v>n.é.</v>
      </c>
      <c r="BH203" s="122"/>
    </row>
    <row r="204" spans="1:60" ht="20.100000000000001" customHeight="1">
      <c r="A204" s="429">
        <v>193</v>
      </c>
      <c r="B204" s="308"/>
      <c r="C204" s="123" t="s">
        <v>427</v>
      </c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5"/>
      <c r="AC204" s="146" t="s">
        <v>428</v>
      </c>
      <c r="AD204" s="147"/>
      <c r="AE204" s="490"/>
      <c r="AF204" s="490"/>
      <c r="AG204" s="490"/>
      <c r="AH204" s="490"/>
      <c r="AI204" s="490"/>
      <c r="AJ204" s="490"/>
      <c r="AK204" s="490"/>
      <c r="AL204" s="490"/>
      <c r="AM204" s="490"/>
      <c r="AN204" s="490"/>
      <c r="AO204" s="490"/>
      <c r="AP204" s="490"/>
      <c r="AQ204" s="490"/>
      <c r="AR204" s="490"/>
      <c r="AS204" s="490"/>
      <c r="AT204" s="490"/>
      <c r="AU204" s="490"/>
      <c r="AV204" s="490"/>
      <c r="AW204" s="490"/>
      <c r="AX204" s="490"/>
      <c r="AY204" s="490"/>
      <c r="AZ204" s="490"/>
      <c r="BA204" s="490"/>
      <c r="BB204" s="490"/>
      <c r="BC204" s="490"/>
      <c r="BD204" s="490"/>
      <c r="BE204" s="490"/>
      <c r="BF204" s="490"/>
      <c r="BG204" s="121" t="str">
        <f t="shared" si="126"/>
        <v>n.é.</v>
      </c>
      <c r="BH204" s="122"/>
    </row>
    <row r="205" spans="1:60" ht="20.100000000000001" customHeight="1">
      <c r="A205" s="429">
        <v>194</v>
      </c>
      <c r="B205" s="308"/>
      <c r="C205" s="143" t="s">
        <v>429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5"/>
      <c r="AC205" s="146" t="s">
        <v>430</v>
      </c>
      <c r="AD205" s="147"/>
      <c r="AE205" s="490"/>
      <c r="AF205" s="490"/>
      <c r="AG205" s="490"/>
      <c r="AH205" s="490"/>
      <c r="AI205" s="490"/>
      <c r="AJ205" s="490"/>
      <c r="AK205" s="490"/>
      <c r="AL205" s="490"/>
      <c r="AM205" s="490"/>
      <c r="AN205" s="490"/>
      <c r="AO205" s="490"/>
      <c r="AP205" s="490"/>
      <c r="AQ205" s="490"/>
      <c r="AR205" s="490"/>
      <c r="AS205" s="490"/>
      <c r="AT205" s="490"/>
      <c r="AU205" s="490"/>
      <c r="AV205" s="490"/>
      <c r="AW205" s="490"/>
      <c r="AX205" s="490"/>
      <c r="AY205" s="490"/>
      <c r="AZ205" s="490"/>
      <c r="BA205" s="490"/>
      <c r="BB205" s="490"/>
      <c r="BC205" s="490"/>
      <c r="BD205" s="490"/>
      <c r="BE205" s="490"/>
      <c r="BF205" s="490"/>
      <c r="BG205" s="121" t="str">
        <f t="shared" si="126"/>
        <v>n.é.</v>
      </c>
      <c r="BH205" s="122"/>
    </row>
    <row r="206" spans="1:60" ht="20.100000000000001" customHeight="1">
      <c r="A206" s="429">
        <v>195</v>
      </c>
      <c r="B206" s="308"/>
      <c r="C206" s="143" t="s">
        <v>431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5"/>
      <c r="AC206" s="146" t="s">
        <v>432</v>
      </c>
      <c r="AD206" s="147"/>
      <c r="AE206" s="490"/>
      <c r="AF206" s="490"/>
      <c r="AG206" s="490"/>
      <c r="AH206" s="490"/>
      <c r="AI206" s="490"/>
      <c r="AJ206" s="490"/>
      <c r="AK206" s="490"/>
      <c r="AL206" s="490"/>
      <c r="AM206" s="490"/>
      <c r="AN206" s="490"/>
      <c r="AO206" s="490"/>
      <c r="AP206" s="490"/>
      <c r="AQ206" s="490"/>
      <c r="AR206" s="490"/>
      <c r="AS206" s="490"/>
      <c r="AT206" s="490"/>
      <c r="AU206" s="490"/>
      <c r="AV206" s="490"/>
      <c r="AW206" s="490"/>
      <c r="AX206" s="490"/>
      <c r="AY206" s="490"/>
      <c r="AZ206" s="490"/>
      <c r="BA206" s="490"/>
      <c r="BB206" s="490"/>
      <c r="BC206" s="490"/>
      <c r="BD206" s="490"/>
      <c r="BE206" s="490"/>
      <c r="BF206" s="490"/>
      <c r="BG206" s="121" t="str">
        <f t="shared" si="126"/>
        <v>n.é.</v>
      </c>
      <c r="BH206" s="122"/>
    </row>
    <row r="207" spans="1:60" ht="20.100000000000001" customHeight="1">
      <c r="A207" s="430">
        <v>196</v>
      </c>
      <c r="B207" s="416"/>
      <c r="C207" s="148" t="s">
        <v>489</v>
      </c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50"/>
      <c r="AC207" s="141" t="s">
        <v>433</v>
      </c>
      <c r="AD207" s="142"/>
      <c r="AE207" s="491">
        <f>SUM(AE203:AH206)</f>
        <v>0</v>
      </c>
      <c r="AF207" s="491"/>
      <c r="AG207" s="491"/>
      <c r="AH207" s="491"/>
      <c r="AI207" s="491">
        <f t="shared" ref="AI207" si="181">SUM(AI203:AL206)</f>
        <v>0</v>
      </c>
      <c r="AJ207" s="491"/>
      <c r="AK207" s="491"/>
      <c r="AL207" s="491"/>
      <c r="AM207" s="491">
        <f t="shared" ref="AM207" si="182">SUM(AM203:AP206)</f>
        <v>0</v>
      </c>
      <c r="AN207" s="491"/>
      <c r="AO207" s="491"/>
      <c r="AP207" s="491"/>
      <c r="AQ207" s="491">
        <f t="shared" ref="AQ207" si="183">SUM(AQ203:AT206)</f>
        <v>0</v>
      </c>
      <c r="AR207" s="491"/>
      <c r="AS207" s="491"/>
      <c r="AT207" s="491"/>
      <c r="AU207" s="491">
        <f t="shared" ref="AU207" si="184">SUM(AU203:AX206)</f>
        <v>0</v>
      </c>
      <c r="AV207" s="491"/>
      <c r="AW207" s="491"/>
      <c r="AX207" s="491"/>
      <c r="AY207" s="491">
        <f t="shared" ref="AY207" si="185">SUM(AY203:BB206)</f>
        <v>0</v>
      </c>
      <c r="AZ207" s="491"/>
      <c r="BA207" s="491"/>
      <c r="BB207" s="491"/>
      <c r="BC207" s="491">
        <f t="shared" ref="BC207" si="186">SUM(BC203:BF206)</f>
        <v>0</v>
      </c>
      <c r="BD207" s="491"/>
      <c r="BE207" s="491"/>
      <c r="BF207" s="491"/>
      <c r="BG207" s="121" t="str">
        <f t="shared" si="126"/>
        <v>n.é.</v>
      </c>
      <c r="BH207" s="122"/>
    </row>
    <row r="208" spans="1:60" ht="20.100000000000001" customHeight="1">
      <c r="A208" s="429">
        <v>197</v>
      </c>
      <c r="B208" s="308"/>
      <c r="C208" s="123" t="s">
        <v>434</v>
      </c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5"/>
      <c r="AC208" s="146" t="s">
        <v>435</v>
      </c>
      <c r="AD208" s="147"/>
      <c r="AE208" s="496"/>
      <c r="AF208" s="496"/>
      <c r="AG208" s="496"/>
      <c r="AH208" s="496"/>
      <c r="AI208" s="496"/>
      <c r="AJ208" s="496"/>
      <c r="AK208" s="496"/>
      <c r="AL208" s="496"/>
      <c r="AM208" s="496"/>
      <c r="AN208" s="496"/>
      <c r="AO208" s="496"/>
      <c r="AP208" s="496"/>
      <c r="AQ208" s="496"/>
      <c r="AR208" s="496"/>
      <c r="AS208" s="496"/>
      <c r="AT208" s="496"/>
      <c r="AU208" s="496"/>
      <c r="AV208" s="496"/>
      <c r="AW208" s="496"/>
      <c r="AX208" s="496"/>
      <c r="AY208" s="496"/>
      <c r="AZ208" s="496"/>
      <c r="BA208" s="496"/>
      <c r="BB208" s="496"/>
      <c r="BC208" s="496"/>
      <c r="BD208" s="496"/>
      <c r="BE208" s="496"/>
      <c r="BF208" s="496"/>
      <c r="BG208" s="89" t="str">
        <f t="shared" si="126"/>
        <v>n.é.</v>
      </c>
      <c r="BH208" s="90"/>
    </row>
    <row r="209" spans="1:60" ht="20.100000000000001" customHeight="1">
      <c r="A209" s="431">
        <v>198</v>
      </c>
      <c r="B209" s="322"/>
      <c r="C209" s="165" t="s">
        <v>631</v>
      </c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7"/>
      <c r="AC209" s="168" t="s">
        <v>436</v>
      </c>
      <c r="AD209" s="169"/>
      <c r="AE209" s="501">
        <f>AE202+AE207+AE208</f>
        <v>0</v>
      </c>
      <c r="AF209" s="501"/>
      <c r="AG209" s="501"/>
      <c r="AH209" s="501"/>
      <c r="AI209" s="501">
        <f t="shared" ref="AI209" si="187">AI202+AI207+AI208</f>
        <v>0</v>
      </c>
      <c r="AJ209" s="501"/>
      <c r="AK209" s="501"/>
      <c r="AL209" s="501"/>
      <c r="AM209" s="501">
        <f t="shared" ref="AM209" si="188">AM202+AM207+AM208</f>
        <v>0</v>
      </c>
      <c r="AN209" s="501"/>
      <c r="AO209" s="501"/>
      <c r="AP209" s="501"/>
      <c r="AQ209" s="501">
        <f t="shared" ref="AQ209" si="189">AQ202+AQ207+AQ208</f>
        <v>0</v>
      </c>
      <c r="AR209" s="501"/>
      <c r="AS209" s="501"/>
      <c r="AT209" s="501"/>
      <c r="AU209" s="501">
        <f t="shared" ref="AU209" si="190">AU202+AU207+AU208</f>
        <v>0</v>
      </c>
      <c r="AV209" s="501"/>
      <c r="AW209" s="501"/>
      <c r="AX209" s="501"/>
      <c r="AY209" s="501">
        <f t="shared" ref="AY209" si="191">AY202+AY207+AY208</f>
        <v>0</v>
      </c>
      <c r="AZ209" s="501"/>
      <c r="BA209" s="501"/>
      <c r="BB209" s="501"/>
      <c r="BC209" s="501">
        <f t="shared" ref="BC209" si="192">BC202+BC207+BC208</f>
        <v>0</v>
      </c>
      <c r="BD209" s="501"/>
      <c r="BE209" s="501"/>
      <c r="BF209" s="501"/>
      <c r="BG209" s="139" t="str">
        <f t="shared" si="126"/>
        <v>n.é.</v>
      </c>
      <c r="BH209" s="140"/>
    </row>
    <row r="210" spans="1:60" ht="20.100000000000001" customHeight="1">
      <c r="A210" s="323">
        <v>199</v>
      </c>
      <c r="B210" s="324"/>
      <c r="C210" s="215" t="s">
        <v>491</v>
      </c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7"/>
      <c r="AC210" s="218"/>
      <c r="AD210" s="219"/>
      <c r="AE210" s="500">
        <f>AE186+AE209</f>
        <v>37774</v>
      </c>
      <c r="AF210" s="500"/>
      <c r="AG210" s="500"/>
      <c r="AH210" s="500"/>
      <c r="AI210" s="500">
        <f t="shared" ref="AI210" si="193">AI186+AI209</f>
        <v>37859</v>
      </c>
      <c r="AJ210" s="500"/>
      <c r="AK210" s="500"/>
      <c r="AL210" s="500"/>
      <c r="AM210" s="500">
        <f t="shared" ref="AM210" si="194">AM186+AM209</f>
        <v>0</v>
      </c>
      <c r="AN210" s="500"/>
      <c r="AO210" s="500"/>
      <c r="AP210" s="500"/>
      <c r="AQ210" s="500">
        <f t="shared" ref="AQ210" si="195">AQ186+AQ209</f>
        <v>18420</v>
      </c>
      <c r="AR210" s="500"/>
      <c r="AS210" s="500"/>
      <c r="AT210" s="500"/>
      <c r="AU210" s="500">
        <f t="shared" ref="AU210" si="196">AU186+AU209</f>
        <v>0</v>
      </c>
      <c r="AV210" s="500"/>
      <c r="AW210" s="500"/>
      <c r="AX210" s="500"/>
      <c r="AY210" s="500">
        <f t="shared" ref="AY210" si="197">AY186+AY209</f>
        <v>0</v>
      </c>
      <c r="AZ210" s="500"/>
      <c r="BA210" s="500"/>
      <c r="BB210" s="500"/>
      <c r="BC210" s="500">
        <f t="shared" ref="BC210" si="198">BC186+BC209</f>
        <v>18304</v>
      </c>
      <c r="BD210" s="500"/>
      <c r="BE210" s="500"/>
      <c r="BF210" s="500"/>
      <c r="BG210" s="210">
        <f t="shared" si="126"/>
        <v>0.48347816899548324</v>
      </c>
      <c r="BH210" s="211"/>
    </row>
    <row r="212" spans="1:60">
      <c r="AE212" s="508">
        <f>AE93-AE210</f>
        <v>0</v>
      </c>
      <c r="AF212" s="508"/>
      <c r="AG212" s="508"/>
      <c r="AH212" s="508"/>
      <c r="AI212" s="508">
        <f>AI93-AI210</f>
        <v>0</v>
      </c>
      <c r="AJ212" s="508"/>
      <c r="AK212" s="508"/>
      <c r="AL212" s="508"/>
      <c r="AM212" s="509"/>
      <c r="AN212" s="509"/>
      <c r="AO212" s="509"/>
      <c r="AP212" s="509"/>
      <c r="AQ212" s="509"/>
      <c r="AR212" s="509"/>
      <c r="AS212" s="509"/>
      <c r="AT212" s="509"/>
      <c r="AU212" s="509"/>
      <c r="AV212" s="509"/>
      <c r="AW212" s="509"/>
      <c r="AX212" s="509"/>
      <c r="AY212" s="509"/>
      <c r="AZ212" s="509"/>
      <c r="BA212" s="509"/>
      <c r="BB212" s="509"/>
      <c r="BC212" s="508">
        <f>BC93-BC210</f>
        <v>221</v>
      </c>
      <c r="BD212" s="508"/>
      <c r="BE212" s="508"/>
      <c r="BF212" s="508"/>
      <c r="BG212" s="438"/>
      <c r="BH212" s="438"/>
    </row>
  </sheetData>
  <mergeCells count="2267">
    <mergeCell ref="AU93:AX93"/>
    <mergeCell ref="AY93:BB93"/>
    <mergeCell ref="BC93:BF93"/>
    <mergeCell ref="BG93:BH93"/>
    <mergeCell ref="AM124:AP124"/>
    <mergeCell ref="AQ124:AT124"/>
    <mergeCell ref="AU124:AX124"/>
    <mergeCell ref="AY124:BB124"/>
    <mergeCell ref="BC124:BF124"/>
    <mergeCell ref="BG124:BH124"/>
    <mergeCell ref="AM210:AP210"/>
    <mergeCell ref="AQ210:AT210"/>
    <mergeCell ref="AU210:AX210"/>
    <mergeCell ref="AY210:BB210"/>
    <mergeCell ref="BC210:BF210"/>
    <mergeCell ref="BG210:BH210"/>
    <mergeCell ref="AQ209:AT209"/>
    <mergeCell ref="AU209:AX209"/>
    <mergeCell ref="AY209:BB209"/>
    <mergeCell ref="BC209:BF209"/>
    <mergeCell ref="BG209:BH209"/>
    <mergeCell ref="AQ207:AT207"/>
    <mergeCell ref="AU207:AX207"/>
    <mergeCell ref="AY207:BB207"/>
    <mergeCell ref="AQ122:AT122"/>
    <mergeCell ref="AU122:AX122"/>
    <mergeCell ref="AY122:BB122"/>
    <mergeCell ref="BC122:BF122"/>
    <mergeCell ref="BG122:BH122"/>
    <mergeCell ref="BG207:BH207"/>
    <mergeCell ref="BG206:BH206"/>
    <mergeCell ref="AY205:BB205"/>
    <mergeCell ref="A122:B122"/>
    <mergeCell ref="C122:AB122"/>
    <mergeCell ref="AC122:AD122"/>
    <mergeCell ref="AE122:AH122"/>
    <mergeCell ref="AI122:AL122"/>
    <mergeCell ref="AM122:AP122"/>
    <mergeCell ref="AQ121:AT121"/>
    <mergeCell ref="AU121:AX121"/>
    <mergeCell ref="AY121:BB121"/>
    <mergeCell ref="BC121:BF121"/>
    <mergeCell ref="AE212:AH212"/>
    <mergeCell ref="AI212:AL212"/>
    <mergeCell ref="AM212:AP212"/>
    <mergeCell ref="AQ212:AT212"/>
    <mergeCell ref="AU212:AX212"/>
    <mergeCell ref="AY212:BB212"/>
    <mergeCell ref="BC212:BF212"/>
    <mergeCell ref="BC207:BF207"/>
    <mergeCell ref="A207:B207"/>
    <mergeCell ref="C207:AB207"/>
    <mergeCell ref="AC207:AD207"/>
    <mergeCell ref="AE207:AH207"/>
    <mergeCell ref="AI207:AL207"/>
    <mergeCell ref="AM207:AP207"/>
    <mergeCell ref="AM206:AP206"/>
    <mergeCell ref="AQ206:AT206"/>
    <mergeCell ref="AU206:AX206"/>
    <mergeCell ref="AY206:BB206"/>
    <mergeCell ref="BC206:BF206"/>
    <mergeCell ref="AQ205:AT205"/>
    <mergeCell ref="AU205:AX205"/>
    <mergeCell ref="BC205:BF205"/>
    <mergeCell ref="BG212:BH212"/>
    <mergeCell ref="A210:B210"/>
    <mergeCell ref="C210:AB210"/>
    <mergeCell ref="AC210:AD210"/>
    <mergeCell ref="AE210:AH210"/>
    <mergeCell ref="AI210:AL210"/>
    <mergeCell ref="A209:B209"/>
    <mergeCell ref="C209:AB209"/>
    <mergeCell ref="AC209:AD209"/>
    <mergeCell ref="AE209:AH209"/>
    <mergeCell ref="AI209:AL209"/>
    <mergeCell ref="AM209:AP209"/>
    <mergeCell ref="AM208:AP208"/>
    <mergeCell ref="AQ208:AT208"/>
    <mergeCell ref="AU208:AX208"/>
    <mergeCell ref="AY208:BB208"/>
    <mergeCell ref="BC208:BF208"/>
    <mergeCell ref="BG208:BH208"/>
    <mergeCell ref="A208:B208"/>
    <mergeCell ref="C208:AB208"/>
    <mergeCell ref="AC208:AD208"/>
    <mergeCell ref="AE208:AH208"/>
    <mergeCell ref="AI208:AL208"/>
    <mergeCell ref="BG205:BH205"/>
    <mergeCell ref="A206:B206"/>
    <mergeCell ref="C206:AB206"/>
    <mergeCell ref="AC206:AD206"/>
    <mergeCell ref="AE206:AH206"/>
    <mergeCell ref="AI206:AL206"/>
    <mergeCell ref="A205:B205"/>
    <mergeCell ref="C205:AB205"/>
    <mergeCell ref="AC205:AD205"/>
    <mergeCell ref="AE205:AH205"/>
    <mergeCell ref="AI205:AL205"/>
    <mergeCell ref="AM205:AP205"/>
    <mergeCell ref="AM204:AP204"/>
    <mergeCell ref="AQ204:AT204"/>
    <mergeCell ref="AU204:AX204"/>
    <mergeCell ref="AY204:BB204"/>
    <mergeCell ref="BC204:BF204"/>
    <mergeCell ref="BG204:BH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AI204:AL204"/>
    <mergeCell ref="A203:B203"/>
    <mergeCell ref="C203:AB203"/>
    <mergeCell ref="AC203:AD203"/>
    <mergeCell ref="AE203:AH203"/>
    <mergeCell ref="AI203:AL203"/>
    <mergeCell ref="AM203:AP203"/>
    <mergeCell ref="AM202:AP202"/>
    <mergeCell ref="AQ202:AT202"/>
    <mergeCell ref="AU202:AX202"/>
    <mergeCell ref="AY202:BB202"/>
    <mergeCell ref="BC202:BF202"/>
    <mergeCell ref="BG202:BH202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AI202:AL202"/>
    <mergeCell ref="A201:B201"/>
    <mergeCell ref="C201:AB201"/>
    <mergeCell ref="AC201:AD201"/>
    <mergeCell ref="AE201:AH201"/>
    <mergeCell ref="AI201:AL201"/>
    <mergeCell ref="AM201:AP201"/>
    <mergeCell ref="AM200:AP200"/>
    <mergeCell ref="AQ200:AT200"/>
    <mergeCell ref="AU200:AX200"/>
    <mergeCell ref="AY200:BB200"/>
    <mergeCell ref="BC200:BF200"/>
    <mergeCell ref="BG200:BH200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AI200:AL200"/>
    <mergeCell ref="A199:B199"/>
    <mergeCell ref="C199:AB199"/>
    <mergeCell ref="AC199:AD199"/>
    <mergeCell ref="AE199:AH199"/>
    <mergeCell ref="AI199:AL199"/>
    <mergeCell ref="AM199:AP199"/>
    <mergeCell ref="AM198:AP198"/>
    <mergeCell ref="AQ198:AT198"/>
    <mergeCell ref="AU198:AX198"/>
    <mergeCell ref="AY198:BB198"/>
    <mergeCell ref="BC198:BF198"/>
    <mergeCell ref="BG198:BH198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AI198:AL198"/>
    <mergeCell ref="A197:B197"/>
    <mergeCell ref="C197:AB197"/>
    <mergeCell ref="AC197:AD197"/>
    <mergeCell ref="AE197:AH197"/>
    <mergeCell ref="AI197:AL197"/>
    <mergeCell ref="AM197:AP197"/>
    <mergeCell ref="AM196:AP196"/>
    <mergeCell ref="AQ196:AT196"/>
    <mergeCell ref="AU196:AX196"/>
    <mergeCell ref="AY196:BB196"/>
    <mergeCell ref="BC196:BF196"/>
    <mergeCell ref="BG196:BH196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AI196:AL196"/>
    <mergeCell ref="A195:B195"/>
    <mergeCell ref="C195:AB195"/>
    <mergeCell ref="AC195:AD195"/>
    <mergeCell ref="AE195:AH195"/>
    <mergeCell ref="AI195:AL195"/>
    <mergeCell ref="AM195:AP195"/>
    <mergeCell ref="AM194:AP194"/>
    <mergeCell ref="AQ194:AT194"/>
    <mergeCell ref="AU194:AX194"/>
    <mergeCell ref="AY194:BB194"/>
    <mergeCell ref="BC194:BF194"/>
    <mergeCell ref="BG194:BH194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AI194:AL194"/>
    <mergeCell ref="A193:B193"/>
    <mergeCell ref="C193:AB193"/>
    <mergeCell ref="AC193:AD193"/>
    <mergeCell ref="AE193:AH193"/>
    <mergeCell ref="AI193:AL193"/>
    <mergeCell ref="AM193:AP193"/>
    <mergeCell ref="AM192:AP192"/>
    <mergeCell ref="AQ192:AT192"/>
    <mergeCell ref="AU192:AX192"/>
    <mergeCell ref="AY192:BB192"/>
    <mergeCell ref="BC192:BF192"/>
    <mergeCell ref="BG192:BH192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AI192:AL192"/>
    <mergeCell ref="A191:B191"/>
    <mergeCell ref="C191:AB191"/>
    <mergeCell ref="AC191:AD191"/>
    <mergeCell ref="AE191:AH191"/>
    <mergeCell ref="AI191:AL191"/>
    <mergeCell ref="AM191:AP191"/>
    <mergeCell ref="AM190:AP190"/>
    <mergeCell ref="AQ190:AT190"/>
    <mergeCell ref="AU190:AX190"/>
    <mergeCell ref="AY190:BB190"/>
    <mergeCell ref="BC190:BF190"/>
    <mergeCell ref="BG190:BH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AI190:AL190"/>
    <mergeCell ref="A189:B189"/>
    <mergeCell ref="C189:AB189"/>
    <mergeCell ref="AC189:AD189"/>
    <mergeCell ref="AE189:AH189"/>
    <mergeCell ref="AI189:AL189"/>
    <mergeCell ref="AM189:AP189"/>
    <mergeCell ref="AM188:AP188"/>
    <mergeCell ref="AQ188:AT188"/>
    <mergeCell ref="AU188:AX188"/>
    <mergeCell ref="AY188:BB188"/>
    <mergeCell ref="BC188:BF188"/>
    <mergeCell ref="BG188:BH188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AI188:AL188"/>
    <mergeCell ref="A187:B187"/>
    <mergeCell ref="C187:AB187"/>
    <mergeCell ref="AC187:AD187"/>
    <mergeCell ref="AE187:AH187"/>
    <mergeCell ref="AI187:AL187"/>
    <mergeCell ref="AM187:AP187"/>
    <mergeCell ref="AM186:AP186"/>
    <mergeCell ref="AQ186:AT186"/>
    <mergeCell ref="AU186:AX186"/>
    <mergeCell ref="AY186:BB186"/>
    <mergeCell ref="BC186:BF186"/>
    <mergeCell ref="BG186:BH186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AI186:AL186"/>
    <mergeCell ref="A185:B185"/>
    <mergeCell ref="C185:AB185"/>
    <mergeCell ref="AC185:AD185"/>
    <mergeCell ref="AE185:AH185"/>
    <mergeCell ref="AI185:AL185"/>
    <mergeCell ref="AM185:AP185"/>
    <mergeCell ref="AM184:AP184"/>
    <mergeCell ref="AQ184:AT184"/>
    <mergeCell ref="AU184:AX184"/>
    <mergeCell ref="AY184:BB184"/>
    <mergeCell ref="BC184:BF184"/>
    <mergeCell ref="BG184:BH184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AI184:AL184"/>
    <mergeCell ref="A183:B183"/>
    <mergeCell ref="C183:AB183"/>
    <mergeCell ref="AC183:AD183"/>
    <mergeCell ref="AE183:AH183"/>
    <mergeCell ref="AI183:AL183"/>
    <mergeCell ref="AM183:AP183"/>
    <mergeCell ref="AM182:AP182"/>
    <mergeCell ref="AQ182:AT182"/>
    <mergeCell ref="AU182:AX182"/>
    <mergeCell ref="AY182:BB182"/>
    <mergeCell ref="BC182:BF182"/>
    <mergeCell ref="BG182:BH182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AI182:AL182"/>
    <mergeCell ref="A181:B181"/>
    <mergeCell ref="C181:AB181"/>
    <mergeCell ref="AC181:AD181"/>
    <mergeCell ref="AE181:AH181"/>
    <mergeCell ref="AI181:AL181"/>
    <mergeCell ref="AM181:AP181"/>
    <mergeCell ref="AM180:AP180"/>
    <mergeCell ref="AQ180:AT180"/>
    <mergeCell ref="AU180:AX180"/>
    <mergeCell ref="AY180:BB180"/>
    <mergeCell ref="BC180:BF180"/>
    <mergeCell ref="BG180:BH180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AI180:AL180"/>
    <mergeCell ref="A179:B179"/>
    <mergeCell ref="C179:AB179"/>
    <mergeCell ref="AC179:AD179"/>
    <mergeCell ref="AE179:AH179"/>
    <mergeCell ref="AI179:AL179"/>
    <mergeCell ref="AM179:AP179"/>
    <mergeCell ref="AM178:AP178"/>
    <mergeCell ref="AQ178:AT178"/>
    <mergeCell ref="AU178:AX178"/>
    <mergeCell ref="AY178:BB178"/>
    <mergeCell ref="BC178:BF178"/>
    <mergeCell ref="BG178:BH178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AI178:AL178"/>
    <mergeCell ref="A177:B177"/>
    <mergeCell ref="C177:AB177"/>
    <mergeCell ref="AC177:AD177"/>
    <mergeCell ref="AE177:AH177"/>
    <mergeCell ref="AI177:AL177"/>
    <mergeCell ref="AM177:AP177"/>
    <mergeCell ref="AM176:AP176"/>
    <mergeCell ref="AQ176:AT176"/>
    <mergeCell ref="AU176:AX176"/>
    <mergeCell ref="AY176:BB176"/>
    <mergeCell ref="BC176:BF176"/>
    <mergeCell ref="BG176:BH176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AI176:AL176"/>
    <mergeCell ref="A175:B175"/>
    <mergeCell ref="C175:AB175"/>
    <mergeCell ref="AC175:AD175"/>
    <mergeCell ref="AE175:AH175"/>
    <mergeCell ref="AI175:AL175"/>
    <mergeCell ref="AM175:AP175"/>
    <mergeCell ref="AM174:AP174"/>
    <mergeCell ref="AQ174:AT174"/>
    <mergeCell ref="AU174:AX174"/>
    <mergeCell ref="AY174:BB174"/>
    <mergeCell ref="BC174:BF174"/>
    <mergeCell ref="BG174:BH174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AI174:AL174"/>
    <mergeCell ref="A173:B173"/>
    <mergeCell ref="C173:AB173"/>
    <mergeCell ref="AC173:AD173"/>
    <mergeCell ref="AE173:AH173"/>
    <mergeCell ref="AI173:AL173"/>
    <mergeCell ref="AM173:AP173"/>
    <mergeCell ref="AM172:AP172"/>
    <mergeCell ref="AQ172:AT172"/>
    <mergeCell ref="AU172:AX172"/>
    <mergeCell ref="AY172:BB172"/>
    <mergeCell ref="BC172:BF172"/>
    <mergeCell ref="BG172:BH172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AI172:AL172"/>
    <mergeCell ref="A171:B171"/>
    <mergeCell ref="C171:AB171"/>
    <mergeCell ref="AC171:AD171"/>
    <mergeCell ref="AE171:AH171"/>
    <mergeCell ref="AI171:AL171"/>
    <mergeCell ref="AM171:AP171"/>
    <mergeCell ref="AM170:AP170"/>
    <mergeCell ref="AQ170:AT170"/>
    <mergeCell ref="AU170:AX170"/>
    <mergeCell ref="AY170:BB170"/>
    <mergeCell ref="BC170:BF170"/>
    <mergeCell ref="BG170:BH170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AI170:AL170"/>
    <mergeCell ref="A169:B169"/>
    <mergeCell ref="C169:AB169"/>
    <mergeCell ref="AC169:AD169"/>
    <mergeCell ref="AE169:AH169"/>
    <mergeCell ref="AI169:AL169"/>
    <mergeCell ref="AM169:AP169"/>
    <mergeCell ref="AM168:AP168"/>
    <mergeCell ref="AQ168:AT168"/>
    <mergeCell ref="AU168:AX168"/>
    <mergeCell ref="AY168:BB168"/>
    <mergeCell ref="BC168:BF168"/>
    <mergeCell ref="BG168:BH168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AI168:AL168"/>
    <mergeCell ref="A167:B167"/>
    <mergeCell ref="C167:AB167"/>
    <mergeCell ref="AC167:AD167"/>
    <mergeCell ref="AE167:AH167"/>
    <mergeCell ref="AI167:AL167"/>
    <mergeCell ref="AM167:AP167"/>
    <mergeCell ref="AM166:AP166"/>
    <mergeCell ref="AQ166:AT166"/>
    <mergeCell ref="AU166:AX166"/>
    <mergeCell ref="AY166:BB166"/>
    <mergeCell ref="BC166:BF166"/>
    <mergeCell ref="BG166:BH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AI166:AL166"/>
    <mergeCell ref="A165:B165"/>
    <mergeCell ref="C165:AB165"/>
    <mergeCell ref="AC165:AD165"/>
    <mergeCell ref="AE165:AH165"/>
    <mergeCell ref="AI165:AL165"/>
    <mergeCell ref="AM165:AP165"/>
    <mergeCell ref="AM164:AP164"/>
    <mergeCell ref="AQ164:AT164"/>
    <mergeCell ref="AU164:AX164"/>
    <mergeCell ref="AY164:BB164"/>
    <mergeCell ref="BC164:BF164"/>
    <mergeCell ref="BG164:BH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AI164:AL164"/>
    <mergeCell ref="A163:B163"/>
    <mergeCell ref="C163:AB163"/>
    <mergeCell ref="AC163:AD163"/>
    <mergeCell ref="AE163:AH163"/>
    <mergeCell ref="AI163:AL163"/>
    <mergeCell ref="AM163:AP163"/>
    <mergeCell ref="AM162:AP162"/>
    <mergeCell ref="AQ162:AT162"/>
    <mergeCell ref="AU162:AX162"/>
    <mergeCell ref="AY162:BB162"/>
    <mergeCell ref="BC162:BF162"/>
    <mergeCell ref="BG162:BH162"/>
    <mergeCell ref="A162:B162"/>
    <mergeCell ref="C162:AB162"/>
    <mergeCell ref="AC162:AD162"/>
    <mergeCell ref="AE162:AH162"/>
    <mergeCell ref="AI162:AL162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Q149:AT149"/>
    <mergeCell ref="AU149:AX149"/>
    <mergeCell ref="AY149:BB149"/>
    <mergeCell ref="BC149:BF149"/>
    <mergeCell ref="BG149:BH149"/>
    <mergeCell ref="A149:B149"/>
    <mergeCell ref="C149:AB149"/>
    <mergeCell ref="AC149:AD149"/>
    <mergeCell ref="AE149:AH149"/>
    <mergeCell ref="AI149:AL149"/>
    <mergeCell ref="AM149:AP149"/>
    <mergeCell ref="AM148:AP148"/>
    <mergeCell ref="AQ148:AT148"/>
    <mergeCell ref="AU148:AX148"/>
    <mergeCell ref="AY148:BB148"/>
    <mergeCell ref="BC148:BF148"/>
    <mergeCell ref="BG148:BH148"/>
    <mergeCell ref="A148:B148"/>
    <mergeCell ref="C148:AB148"/>
    <mergeCell ref="AC148:AD148"/>
    <mergeCell ref="AE148:AH148"/>
    <mergeCell ref="AI148:AL148"/>
    <mergeCell ref="AM147:AP147"/>
    <mergeCell ref="AQ147:AT147"/>
    <mergeCell ref="AU147:AX147"/>
    <mergeCell ref="AY147:BB147"/>
    <mergeCell ref="BC147:BF147"/>
    <mergeCell ref="BG147:BH147"/>
    <mergeCell ref="A147:B147"/>
    <mergeCell ref="C147:AB147"/>
    <mergeCell ref="AC147:AD147"/>
    <mergeCell ref="AE147:AH147"/>
    <mergeCell ref="AI147:AL147"/>
    <mergeCell ref="AQ146:AT146"/>
    <mergeCell ref="AU146:AX146"/>
    <mergeCell ref="AY146:BB146"/>
    <mergeCell ref="BC146:BF146"/>
    <mergeCell ref="BG146:BH146"/>
    <mergeCell ref="A146:B146"/>
    <mergeCell ref="C146:AB146"/>
    <mergeCell ref="AC146:AD146"/>
    <mergeCell ref="AE146:AH146"/>
    <mergeCell ref="AI146:AL146"/>
    <mergeCell ref="AM146:AP146"/>
    <mergeCell ref="AQ145:AT145"/>
    <mergeCell ref="AU145:AX145"/>
    <mergeCell ref="AY145:BB145"/>
    <mergeCell ref="BC145:BF145"/>
    <mergeCell ref="BG145:BH145"/>
    <mergeCell ref="A145:B145"/>
    <mergeCell ref="C145:AB145"/>
    <mergeCell ref="AC145:AD145"/>
    <mergeCell ref="AE145:AH145"/>
    <mergeCell ref="AI145:AL145"/>
    <mergeCell ref="AM145:AP145"/>
    <mergeCell ref="AM144:AP144"/>
    <mergeCell ref="AQ144:AT144"/>
    <mergeCell ref="AU144:AX144"/>
    <mergeCell ref="AY144:BB144"/>
    <mergeCell ref="BC144:BF144"/>
    <mergeCell ref="BG144:BH144"/>
    <mergeCell ref="A144:B144"/>
    <mergeCell ref="C144:AB144"/>
    <mergeCell ref="AC144:AD144"/>
    <mergeCell ref="AE144:AH144"/>
    <mergeCell ref="AI144:AL144"/>
    <mergeCell ref="AQ143:AT143"/>
    <mergeCell ref="AU143:AX143"/>
    <mergeCell ref="AY143:BB143"/>
    <mergeCell ref="BC143:BF143"/>
    <mergeCell ref="BG143:BH143"/>
    <mergeCell ref="A143:B143"/>
    <mergeCell ref="C143:AB143"/>
    <mergeCell ref="AC143:AD143"/>
    <mergeCell ref="AE143:AH143"/>
    <mergeCell ref="AI143:AL143"/>
    <mergeCell ref="AM143:AP143"/>
    <mergeCell ref="AM142:AP142"/>
    <mergeCell ref="AQ142:AT142"/>
    <mergeCell ref="AU142:AX142"/>
    <mergeCell ref="AY142:BB142"/>
    <mergeCell ref="BC142:BF142"/>
    <mergeCell ref="BG142:BH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AI142:AL142"/>
    <mergeCell ref="A141:B141"/>
    <mergeCell ref="C141:AB141"/>
    <mergeCell ref="AC141:AD141"/>
    <mergeCell ref="AE141:AH141"/>
    <mergeCell ref="AI141:AL141"/>
    <mergeCell ref="AM141:AP141"/>
    <mergeCell ref="AM140:AP140"/>
    <mergeCell ref="AQ140:AT140"/>
    <mergeCell ref="AU140:AX140"/>
    <mergeCell ref="AY140:BB140"/>
    <mergeCell ref="BC140:BF140"/>
    <mergeCell ref="BG140:BH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AI140:AL140"/>
    <mergeCell ref="A139:B139"/>
    <mergeCell ref="C139:AB139"/>
    <mergeCell ref="AC139:AD139"/>
    <mergeCell ref="AE139:AH139"/>
    <mergeCell ref="AI139:AL139"/>
    <mergeCell ref="AM139:AP139"/>
    <mergeCell ref="AM138:AP138"/>
    <mergeCell ref="AQ138:AT138"/>
    <mergeCell ref="AU138:AX138"/>
    <mergeCell ref="AY138:BB138"/>
    <mergeCell ref="BC138:BF138"/>
    <mergeCell ref="BG138:BH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AI138:AL138"/>
    <mergeCell ref="A137:B137"/>
    <mergeCell ref="C137:AB137"/>
    <mergeCell ref="AC137:AD137"/>
    <mergeCell ref="AE137:AH137"/>
    <mergeCell ref="AI137:AL137"/>
    <mergeCell ref="AM137:AP137"/>
    <mergeCell ref="AM136:AP136"/>
    <mergeCell ref="AQ136:AT136"/>
    <mergeCell ref="AU136:AX136"/>
    <mergeCell ref="AY136:BB136"/>
    <mergeCell ref="BC136:BF136"/>
    <mergeCell ref="BG136:BH136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AI136:AL136"/>
    <mergeCell ref="A135:B135"/>
    <mergeCell ref="C135:AB135"/>
    <mergeCell ref="AC135:AD135"/>
    <mergeCell ref="AE135:AH135"/>
    <mergeCell ref="AI135:AL135"/>
    <mergeCell ref="AM135:AP135"/>
    <mergeCell ref="AM134:AP134"/>
    <mergeCell ref="AQ134:AT134"/>
    <mergeCell ref="AU134:AX134"/>
    <mergeCell ref="AY134:BB134"/>
    <mergeCell ref="BC134:BF134"/>
    <mergeCell ref="BG134:BH134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AI134:AL134"/>
    <mergeCell ref="A133:B133"/>
    <mergeCell ref="C133:AB133"/>
    <mergeCell ref="AC133:AD133"/>
    <mergeCell ref="AE133:AH133"/>
    <mergeCell ref="AI133:AL133"/>
    <mergeCell ref="AM133:AP133"/>
    <mergeCell ref="AM132:AP132"/>
    <mergeCell ref="AQ132:AT132"/>
    <mergeCell ref="AU132:AX132"/>
    <mergeCell ref="AY132:BB132"/>
    <mergeCell ref="BC132:BF132"/>
    <mergeCell ref="BG132:BH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1:AP131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C123:AB123"/>
    <mergeCell ref="AC123:AD123"/>
    <mergeCell ref="AE123:AH123"/>
    <mergeCell ref="AI123:AL123"/>
    <mergeCell ref="A124:B124"/>
    <mergeCell ref="C124:AB124"/>
    <mergeCell ref="AC124:AD124"/>
    <mergeCell ref="AE124:AH124"/>
    <mergeCell ref="AI124:AL124"/>
    <mergeCell ref="AM123:AP123"/>
    <mergeCell ref="AQ123:AT123"/>
    <mergeCell ref="AU123:AX123"/>
    <mergeCell ref="AY123:BB123"/>
    <mergeCell ref="BC123:BF123"/>
    <mergeCell ref="BG123:BH123"/>
    <mergeCell ref="A123:B123"/>
    <mergeCell ref="BG121:BH121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116:B116"/>
    <mergeCell ref="C116:AB116"/>
    <mergeCell ref="AC116:AD116"/>
    <mergeCell ref="AE116:AH116"/>
    <mergeCell ref="AI116:AL116"/>
    <mergeCell ref="AM115:AP115"/>
    <mergeCell ref="AQ115:AT115"/>
    <mergeCell ref="AU115:AX115"/>
    <mergeCell ref="AY115:BB115"/>
    <mergeCell ref="BC115:BF115"/>
    <mergeCell ref="BG115:BH115"/>
    <mergeCell ref="AQ114:AT114"/>
    <mergeCell ref="AU114:AX114"/>
    <mergeCell ref="AY114:BB114"/>
    <mergeCell ref="BC114:BF114"/>
    <mergeCell ref="BG114:BH114"/>
    <mergeCell ref="A115:B115"/>
    <mergeCell ref="C115:AB115"/>
    <mergeCell ref="AC115:AD115"/>
    <mergeCell ref="AE115:AH115"/>
    <mergeCell ref="AI115:AL115"/>
    <mergeCell ref="A114:B114"/>
    <mergeCell ref="C114:AB114"/>
    <mergeCell ref="AC114:AD114"/>
    <mergeCell ref="AE114:AH114"/>
    <mergeCell ref="AI114:AL114"/>
    <mergeCell ref="AM114:AP114"/>
    <mergeCell ref="AM113:AP113"/>
    <mergeCell ref="AQ113:AT113"/>
    <mergeCell ref="AU113:AX113"/>
    <mergeCell ref="AY113:BB113"/>
    <mergeCell ref="BC113:BF113"/>
    <mergeCell ref="BG113:BH113"/>
    <mergeCell ref="AQ112:AT112"/>
    <mergeCell ref="AU112:AX112"/>
    <mergeCell ref="AY112:BB112"/>
    <mergeCell ref="BC112:BF112"/>
    <mergeCell ref="BG112:BH112"/>
    <mergeCell ref="A113:B113"/>
    <mergeCell ref="C113:AB113"/>
    <mergeCell ref="AC113:AD113"/>
    <mergeCell ref="AE113:AH113"/>
    <mergeCell ref="AI113:AL113"/>
    <mergeCell ref="A112:B112"/>
    <mergeCell ref="C112:AB112"/>
    <mergeCell ref="AC112:AD112"/>
    <mergeCell ref="AE112:AH112"/>
    <mergeCell ref="AI112:AL112"/>
    <mergeCell ref="AM112:AP112"/>
    <mergeCell ref="AM111:AP111"/>
    <mergeCell ref="AQ111:AT111"/>
    <mergeCell ref="AU111:AX111"/>
    <mergeCell ref="AY111:BB111"/>
    <mergeCell ref="BC111:BF111"/>
    <mergeCell ref="BG111:BH111"/>
    <mergeCell ref="AQ110:AT110"/>
    <mergeCell ref="AU110:AX110"/>
    <mergeCell ref="AY110:BB110"/>
    <mergeCell ref="BC110:BF110"/>
    <mergeCell ref="BG110:BH110"/>
    <mergeCell ref="A111:B111"/>
    <mergeCell ref="C111:AB111"/>
    <mergeCell ref="AC111:AD111"/>
    <mergeCell ref="AE111:AH111"/>
    <mergeCell ref="AI111:AL111"/>
    <mergeCell ref="A110:B110"/>
    <mergeCell ref="C110:AB110"/>
    <mergeCell ref="AC110:AD110"/>
    <mergeCell ref="AE110:AH110"/>
    <mergeCell ref="AI110:AL110"/>
    <mergeCell ref="AM110:AP110"/>
    <mergeCell ref="AM109:AP109"/>
    <mergeCell ref="AQ109:AT109"/>
    <mergeCell ref="AU109:AX109"/>
    <mergeCell ref="AY109:BB109"/>
    <mergeCell ref="BC109:BF109"/>
    <mergeCell ref="BG109:BH109"/>
    <mergeCell ref="AQ108:AT108"/>
    <mergeCell ref="AU108:AX108"/>
    <mergeCell ref="AY108:BB108"/>
    <mergeCell ref="BC108:BF108"/>
    <mergeCell ref="BG108:BH108"/>
    <mergeCell ref="A109:B109"/>
    <mergeCell ref="C109:AB109"/>
    <mergeCell ref="AC109:AD109"/>
    <mergeCell ref="AE109:AH109"/>
    <mergeCell ref="AI109:AL109"/>
    <mergeCell ref="A108:B108"/>
    <mergeCell ref="C108:AB108"/>
    <mergeCell ref="AC108:AD108"/>
    <mergeCell ref="AE108:AH108"/>
    <mergeCell ref="AI108:AL108"/>
    <mergeCell ref="AM108:AP108"/>
    <mergeCell ref="AM107:AP107"/>
    <mergeCell ref="AQ107:AT107"/>
    <mergeCell ref="AU107:AX107"/>
    <mergeCell ref="AY107:BB107"/>
    <mergeCell ref="BC107:BF107"/>
    <mergeCell ref="BG107:BH107"/>
    <mergeCell ref="AQ106:AT106"/>
    <mergeCell ref="AU106:AX106"/>
    <mergeCell ref="AY106:BB106"/>
    <mergeCell ref="BC106:BF106"/>
    <mergeCell ref="BG106:BH106"/>
    <mergeCell ref="A107:B107"/>
    <mergeCell ref="C107:AB107"/>
    <mergeCell ref="AC107:AD107"/>
    <mergeCell ref="AE107:AH107"/>
    <mergeCell ref="AI107:AL107"/>
    <mergeCell ref="A106:B106"/>
    <mergeCell ref="C106:AB106"/>
    <mergeCell ref="AC106:AD106"/>
    <mergeCell ref="AE106:AH106"/>
    <mergeCell ref="AI106:AL106"/>
    <mergeCell ref="AM106:AP106"/>
    <mergeCell ref="AM105:AP105"/>
    <mergeCell ref="AQ105:AT105"/>
    <mergeCell ref="AU105:AX105"/>
    <mergeCell ref="AY105:BB105"/>
    <mergeCell ref="BC105:BF105"/>
    <mergeCell ref="BG105:BH105"/>
    <mergeCell ref="AQ104:AT104"/>
    <mergeCell ref="AU104:AX104"/>
    <mergeCell ref="AY104:BB104"/>
    <mergeCell ref="BC104:BF104"/>
    <mergeCell ref="BG104:BH104"/>
    <mergeCell ref="A105:B105"/>
    <mergeCell ref="C105:AB105"/>
    <mergeCell ref="AC105:AD105"/>
    <mergeCell ref="AE105:AH105"/>
    <mergeCell ref="AI105:AL105"/>
    <mergeCell ref="A104:B104"/>
    <mergeCell ref="C104:AB104"/>
    <mergeCell ref="AC104:AD104"/>
    <mergeCell ref="AE104:AH104"/>
    <mergeCell ref="AI104:AL104"/>
    <mergeCell ref="AM104:AP104"/>
    <mergeCell ref="AM103:AP103"/>
    <mergeCell ref="AQ103:AT103"/>
    <mergeCell ref="AU103:AX103"/>
    <mergeCell ref="AY103:BB103"/>
    <mergeCell ref="BC103:BF103"/>
    <mergeCell ref="BG103:BH103"/>
    <mergeCell ref="AQ102:AT102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102:B102"/>
    <mergeCell ref="C102:AB102"/>
    <mergeCell ref="AC102:AD102"/>
    <mergeCell ref="AE102:AH102"/>
    <mergeCell ref="AI102:AL102"/>
    <mergeCell ref="AM102:AP102"/>
    <mergeCell ref="AM101:AP101"/>
    <mergeCell ref="AQ101:AT101"/>
    <mergeCell ref="AU101:AX101"/>
    <mergeCell ref="AY101:BB101"/>
    <mergeCell ref="BC101:BF101"/>
    <mergeCell ref="BG101:BH101"/>
    <mergeCell ref="AQ100:AT100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I101:AL101"/>
    <mergeCell ref="A100:B100"/>
    <mergeCell ref="C100:AB100"/>
    <mergeCell ref="AC100:AD100"/>
    <mergeCell ref="AE100:AH100"/>
    <mergeCell ref="AI100:AL100"/>
    <mergeCell ref="AM100:AP100"/>
    <mergeCell ref="AM99:AP99"/>
    <mergeCell ref="AQ99:AT99"/>
    <mergeCell ref="AU99:AX99"/>
    <mergeCell ref="AY99:BB99"/>
    <mergeCell ref="BC99:BF99"/>
    <mergeCell ref="BG99:BH99"/>
    <mergeCell ref="AQ98:AT98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AI99:AL99"/>
    <mergeCell ref="A98:B98"/>
    <mergeCell ref="C98:AB98"/>
    <mergeCell ref="AC98:AD98"/>
    <mergeCell ref="AE98:AH98"/>
    <mergeCell ref="AI98:AL98"/>
    <mergeCell ref="AM98:AP98"/>
    <mergeCell ref="AM97:AP97"/>
    <mergeCell ref="AQ97:AT97"/>
    <mergeCell ref="AU97:AX97"/>
    <mergeCell ref="AY97:BB97"/>
    <mergeCell ref="BC97:BF97"/>
    <mergeCell ref="BG97:BH97"/>
    <mergeCell ref="AQ96:AT96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AM96:AP96"/>
    <mergeCell ref="AM95:AP95"/>
    <mergeCell ref="AQ95:AT95"/>
    <mergeCell ref="AU95:AX95"/>
    <mergeCell ref="AY95:BB95"/>
    <mergeCell ref="BC95:BF95"/>
    <mergeCell ref="BG95:BH95"/>
    <mergeCell ref="AQ94:AT94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AI95:AL95"/>
    <mergeCell ref="A94:B94"/>
    <mergeCell ref="C94:AB94"/>
    <mergeCell ref="AC94:AD94"/>
    <mergeCell ref="AE94:AH94"/>
    <mergeCell ref="AI94:AL94"/>
    <mergeCell ref="AM94:AP94"/>
    <mergeCell ref="AQ92:AT92"/>
    <mergeCell ref="AU92:AX92"/>
    <mergeCell ref="AY92:BB92"/>
    <mergeCell ref="BC92:BF92"/>
    <mergeCell ref="BG92:BH92"/>
    <mergeCell ref="A93:B93"/>
    <mergeCell ref="AE93:AH93"/>
    <mergeCell ref="AI93:AL93"/>
    <mergeCell ref="AM93:AP93"/>
    <mergeCell ref="AQ93:AT93"/>
    <mergeCell ref="A92:B92"/>
    <mergeCell ref="C92:AB92"/>
    <mergeCell ref="AC92:AD92"/>
    <mergeCell ref="AE92:AH92"/>
    <mergeCell ref="AI92:AL92"/>
    <mergeCell ref="AM92:AP92"/>
    <mergeCell ref="AM91:AP91"/>
    <mergeCell ref="AQ91:AT91"/>
    <mergeCell ref="AU91:AX91"/>
    <mergeCell ref="AY91:BB91"/>
    <mergeCell ref="BC91:BF91"/>
    <mergeCell ref="BG91:BH91"/>
    <mergeCell ref="AQ90:AT90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AI91:AL91"/>
    <mergeCell ref="A90:B90"/>
    <mergeCell ref="C90:AB90"/>
    <mergeCell ref="AC90:AD90"/>
    <mergeCell ref="AE90:AH90"/>
    <mergeCell ref="AI90:AL90"/>
    <mergeCell ref="AM90:AP90"/>
    <mergeCell ref="AM89:AP89"/>
    <mergeCell ref="AQ89:AT89"/>
    <mergeCell ref="AU89:AX89"/>
    <mergeCell ref="AY89:BB89"/>
    <mergeCell ref="BC89:BF89"/>
    <mergeCell ref="BG89:BH89"/>
    <mergeCell ref="AQ88:AT88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AM87:AP87"/>
    <mergeCell ref="AQ87:AT87"/>
    <mergeCell ref="AU87:AX87"/>
    <mergeCell ref="AY87:BB87"/>
    <mergeCell ref="BC87:BF87"/>
    <mergeCell ref="BG87:BH87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M85:AP85"/>
    <mergeCell ref="AQ85:AT85"/>
    <mergeCell ref="AU85:AX85"/>
    <mergeCell ref="AY85:BB85"/>
    <mergeCell ref="BC85:BF85"/>
    <mergeCell ref="BG85:BH85"/>
    <mergeCell ref="AQ84:AT84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4:AP84"/>
    <mergeCell ref="AM83:AP83"/>
    <mergeCell ref="AQ83:AT83"/>
    <mergeCell ref="AU83:AX83"/>
    <mergeCell ref="AY83:BB83"/>
    <mergeCell ref="BC83:BF83"/>
    <mergeCell ref="BG83:BH83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I76:AL76"/>
    <mergeCell ref="AM76:AP76"/>
    <mergeCell ref="AM75:AP75"/>
    <mergeCell ref="AQ75:AT75"/>
    <mergeCell ref="AU75:AX75"/>
    <mergeCell ref="AY75:BB75"/>
    <mergeCell ref="BC75:BF75"/>
    <mergeCell ref="BG75:BH75"/>
    <mergeCell ref="AQ74:AT74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AI75:AL75"/>
    <mergeCell ref="A74:B74"/>
    <mergeCell ref="C74:AB74"/>
    <mergeCell ref="AC74:AD74"/>
    <mergeCell ref="AE74:AH74"/>
    <mergeCell ref="AI74:AL74"/>
    <mergeCell ref="AM74:AP74"/>
    <mergeCell ref="AM73:AP73"/>
    <mergeCell ref="AQ73:AT73"/>
    <mergeCell ref="AU73:AX73"/>
    <mergeCell ref="AY73:BB73"/>
    <mergeCell ref="BC73:BF73"/>
    <mergeCell ref="BG73:BH73"/>
    <mergeCell ref="AQ72:AT72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AI73:AL73"/>
    <mergeCell ref="A72:B72"/>
    <mergeCell ref="C72:AB72"/>
    <mergeCell ref="AC72:AD72"/>
    <mergeCell ref="AE72:AH72"/>
    <mergeCell ref="AI72:AL72"/>
    <mergeCell ref="AM72:AP72"/>
    <mergeCell ref="AM71:AP71"/>
    <mergeCell ref="AQ71:AT71"/>
    <mergeCell ref="AU71:AX71"/>
    <mergeCell ref="AY71:BB71"/>
    <mergeCell ref="BC71:BF71"/>
    <mergeCell ref="BG71:BH71"/>
    <mergeCell ref="AQ70:AT70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AI71:AL71"/>
    <mergeCell ref="A70:B70"/>
    <mergeCell ref="C70:AB70"/>
    <mergeCell ref="AC70:AD70"/>
    <mergeCell ref="AE70:AH70"/>
    <mergeCell ref="AI70:AL70"/>
    <mergeCell ref="AM70:AP70"/>
    <mergeCell ref="AM69:AP69"/>
    <mergeCell ref="AQ69:AT69"/>
    <mergeCell ref="AU69:AX69"/>
    <mergeCell ref="AY69:BB69"/>
    <mergeCell ref="BC69:BF69"/>
    <mergeCell ref="BG69:BH69"/>
    <mergeCell ref="AQ68:AT68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AI69:AL69"/>
    <mergeCell ref="A68:B68"/>
    <mergeCell ref="C68:AB68"/>
    <mergeCell ref="AC68:AD68"/>
    <mergeCell ref="AE68:AH68"/>
    <mergeCell ref="AI68:AL68"/>
    <mergeCell ref="AM68:AP68"/>
    <mergeCell ref="AM67:AP67"/>
    <mergeCell ref="AQ67:AT67"/>
    <mergeCell ref="AU67:AX67"/>
    <mergeCell ref="AY67:BB67"/>
    <mergeCell ref="BC67:BF67"/>
    <mergeCell ref="BG67:BH67"/>
    <mergeCell ref="AQ66:AT66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AI67:AL67"/>
    <mergeCell ref="A66:B66"/>
    <mergeCell ref="C66:AB66"/>
    <mergeCell ref="AC66:AD66"/>
    <mergeCell ref="AE66:AH66"/>
    <mergeCell ref="AI66:AL66"/>
    <mergeCell ref="AM66:AP66"/>
    <mergeCell ref="AQ65:AT65"/>
    <mergeCell ref="AU65:AX65"/>
    <mergeCell ref="AY65:BB65"/>
    <mergeCell ref="BC65:BF65"/>
    <mergeCell ref="BG65:BH65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Q46:AT46"/>
    <mergeCell ref="AU46:AX46"/>
    <mergeCell ref="AY46:BB46"/>
    <mergeCell ref="BC46:BF46"/>
    <mergeCell ref="BG46:BH46"/>
    <mergeCell ref="A46:B46"/>
    <mergeCell ref="C46:AB46"/>
    <mergeCell ref="AC46:AD46"/>
    <mergeCell ref="AE46:AH46"/>
    <mergeCell ref="AI46:AL46"/>
    <mergeCell ref="AM46:AP46"/>
    <mergeCell ref="AM45:AP45"/>
    <mergeCell ref="AQ45:AT45"/>
    <mergeCell ref="AU45:AX45"/>
    <mergeCell ref="AY45:BB45"/>
    <mergeCell ref="BC45:BF45"/>
    <mergeCell ref="BG45:BH45"/>
    <mergeCell ref="AQ44:AT44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AI45:AL45"/>
    <mergeCell ref="A44:B44"/>
    <mergeCell ref="C44:AB44"/>
    <mergeCell ref="AC44:AD44"/>
    <mergeCell ref="AE44:AH44"/>
    <mergeCell ref="AI44:AL44"/>
    <mergeCell ref="AM44:AP44"/>
    <mergeCell ref="AM43:AP43"/>
    <mergeCell ref="AQ43:AT43"/>
    <mergeCell ref="AU43:AX43"/>
    <mergeCell ref="AY43:BB43"/>
    <mergeCell ref="BC43:BF43"/>
    <mergeCell ref="BG43:BH43"/>
    <mergeCell ref="A43:B43"/>
    <mergeCell ref="C43:AB43"/>
    <mergeCell ref="AC43:AD43"/>
    <mergeCell ref="AE43:AH43"/>
    <mergeCell ref="AI43:AL43"/>
    <mergeCell ref="AM42:AP42"/>
    <mergeCell ref="AQ42:AT42"/>
    <mergeCell ref="AU42:AX42"/>
    <mergeCell ref="AY42:BB42"/>
    <mergeCell ref="BC42:BF42"/>
    <mergeCell ref="BG42:BH42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40:B40"/>
    <mergeCell ref="C40:AB40"/>
    <mergeCell ref="AC40:AD40"/>
    <mergeCell ref="AE40:AH40"/>
    <mergeCell ref="AI40:AL40"/>
    <mergeCell ref="AQ39:AT39"/>
    <mergeCell ref="AU39:AX39"/>
    <mergeCell ref="AY39:BB39"/>
    <mergeCell ref="BC39:BF39"/>
    <mergeCell ref="BG39:BH39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38:B38"/>
    <mergeCell ref="C38:AB38"/>
    <mergeCell ref="AC38:AD38"/>
    <mergeCell ref="AE38:AH38"/>
    <mergeCell ref="AI38:AL38"/>
    <mergeCell ref="AM37:AP37"/>
    <mergeCell ref="AQ37:AT37"/>
    <mergeCell ref="AU37:AX37"/>
    <mergeCell ref="AY37:BB37"/>
    <mergeCell ref="BC37:BF37"/>
    <mergeCell ref="BG37:BH37"/>
    <mergeCell ref="AQ36:AT36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AI37:AL37"/>
    <mergeCell ref="A36:B36"/>
    <mergeCell ref="C36:AB36"/>
    <mergeCell ref="AC36:AD36"/>
    <mergeCell ref="AE36:AH36"/>
    <mergeCell ref="AI36:AL36"/>
    <mergeCell ref="AM36:AP36"/>
    <mergeCell ref="AM35:AP35"/>
    <mergeCell ref="AQ35:AT35"/>
    <mergeCell ref="AU35:AX35"/>
    <mergeCell ref="AY35:BB35"/>
    <mergeCell ref="BC35:BF35"/>
    <mergeCell ref="BG35:BH35"/>
    <mergeCell ref="AQ34:AT34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AI35:AL35"/>
    <mergeCell ref="A34:B34"/>
    <mergeCell ref="C34:AB34"/>
    <mergeCell ref="AC34:AD34"/>
    <mergeCell ref="AE34:AH34"/>
    <mergeCell ref="AI34:AL34"/>
    <mergeCell ref="AM34:AP34"/>
    <mergeCell ref="AQ33:AT33"/>
    <mergeCell ref="AU33:AX33"/>
    <mergeCell ref="AY33:BB33"/>
    <mergeCell ref="BC33:BF33"/>
    <mergeCell ref="BG33:BH33"/>
    <mergeCell ref="A33:B33"/>
    <mergeCell ref="C33:AB33"/>
    <mergeCell ref="AC33:AD33"/>
    <mergeCell ref="AE33:AH33"/>
    <mergeCell ref="AI33:AL33"/>
    <mergeCell ref="AM33:AP33"/>
    <mergeCell ref="AQ32:AT32"/>
    <mergeCell ref="AU32:AX32"/>
    <mergeCell ref="AY32:BB32"/>
    <mergeCell ref="BC32:BF32"/>
    <mergeCell ref="BG32:BH32"/>
    <mergeCell ref="A32:B32"/>
    <mergeCell ref="C32:AB32"/>
    <mergeCell ref="AC32:AD32"/>
    <mergeCell ref="AE32:AH32"/>
    <mergeCell ref="AI32:AL32"/>
    <mergeCell ref="AM32:AP32"/>
    <mergeCell ref="AM31:AP31"/>
    <mergeCell ref="AQ31:AT31"/>
    <mergeCell ref="AU31:AX31"/>
    <mergeCell ref="AY31:BB31"/>
    <mergeCell ref="BC31:BF31"/>
    <mergeCell ref="BG31:BH31"/>
    <mergeCell ref="AQ30:AT30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AI31:AL31"/>
    <mergeCell ref="A30:B30"/>
    <mergeCell ref="C30:AB30"/>
    <mergeCell ref="AC30:AD30"/>
    <mergeCell ref="AE30:AH30"/>
    <mergeCell ref="AI30:AL30"/>
    <mergeCell ref="AM30:AP30"/>
    <mergeCell ref="AM29:AP29"/>
    <mergeCell ref="AQ29:AT29"/>
    <mergeCell ref="AU29:AX29"/>
    <mergeCell ref="AY29:BB29"/>
    <mergeCell ref="BC29:BF29"/>
    <mergeCell ref="BG29:BH29"/>
    <mergeCell ref="AQ28:AT28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AI29:AL29"/>
    <mergeCell ref="A28:B28"/>
    <mergeCell ref="C28:AB28"/>
    <mergeCell ref="AC28:AD28"/>
    <mergeCell ref="AE28:AH28"/>
    <mergeCell ref="AI28:AL28"/>
    <mergeCell ref="AM28:AP28"/>
    <mergeCell ref="AM27:AP27"/>
    <mergeCell ref="AQ27:AT27"/>
    <mergeCell ref="AU27:AX27"/>
    <mergeCell ref="AY27:BB27"/>
    <mergeCell ref="BC27:BF27"/>
    <mergeCell ref="BG27:BH27"/>
    <mergeCell ref="AQ26:AT26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AI27:AL27"/>
    <mergeCell ref="A26:B26"/>
    <mergeCell ref="C26:AB26"/>
    <mergeCell ref="AC26:AD26"/>
    <mergeCell ref="AE26:AH26"/>
    <mergeCell ref="AI26:AL26"/>
    <mergeCell ref="AM26:AP26"/>
    <mergeCell ref="AM25:AP25"/>
    <mergeCell ref="AQ25:AT25"/>
    <mergeCell ref="AU25:AX25"/>
    <mergeCell ref="AY25:BB25"/>
    <mergeCell ref="BC25:BF25"/>
    <mergeCell ref="BG25:BH25"/>
    <mergeCell ref="AQ24:AT24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AI25:AL25"/>
    <mergeCell ref="A24:B24"/>
    <mergeCell ref="C24:AB24"/>
    <mergeCell ref="AC24:AD24"/>
    <mergeCell ref="AE24:AH24"/>
    <mergeCell ref="AI24:AL24"/>
    <mergeCell ref="AM24:AP24"/>
    <mergeCell ref="AM23:AP23"/>
    <mergeCell ref="AQ23:AT23"/>
    <mergeCell ref="AU23:AX23"/>
    <mergeCell ref="AY23:BB23"/>
    <mergeCell ref="BC23:BF23"/>
    <mergeCell ref="BG23:BH23"/>
    <mergeCell ref="AQ22:AT22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AI23:AL23"/>
    <mergeCell ref="A22:B22"/>
    <mergeCell ref="C22:AB22"/>
    <mergeCell ref="AC22:AD22"/>
    <mergeCell ref="AE22:AH22"/>
    <mergeCell ref="AI22:AL22"/>
    <mergeCell ref="AM22:AP22"/>
    <mergeCell ref="AQ21:AT21"/>
    <mergeCell ref="AU21:AX21"/>
    <mergeCell ref="AY21:BB21"/>
    <mergeCell ref="BC21:BF21"/>
    <mergeCell ref="BG21:BH21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12:B12"/>
    <mergeCell ref="C12:AB12"/>
    <mergeCell ref="AC12:AD12"/>
    <mergeCell ref="AE12:AH12"/>
    <mergeCell ref="AI12:AL12"/>
    <mergeCell ref="AM11:AP11"/>
    <mergeCell ref="AQ11:AT11"/>
    <mergeCell ref="AU11:AX11"/>
    <mergeCell ref="AY11:BB11"/>
    <mergeCell ref="BC11:BF11"/>
    <mergeCell ref="BG11:BH11"/>
    <mergeCell ref="A11:B11"/>
    <mergeCell ref="C11:AB11"/>
    <mergeCell ref="AC11:AD11"/>
    <mergeCell ref="AE11:AH11"/>
    <mergeCell ref="AI11:AL11"/>
    <mergeCell ref="AQ10:AT10"/>
    <mergeCell ref="AU10:AX10"/>
    <mergeCell ref="AY10:BB10"/>
    <mergeCell ref="BC10:BF10"/>
    <mergeCell ref="BG10:BH10"/>
    <mergeCell ref="A10:B10"/>
    <mergeCell ref="C10:AB10"/>
    <mergeCell ref="AC10:AD10"/>
    <mergeCell ref="AE10:AH10"/>
    <mergeCell ref="AI10:AL10"/>
    <mergeCell ref="AM10:AP10"/>
    <mergeCell ref="AM9:AP9"/>
    <mergeCell ref="AQ9:AT9"/>
    <mergeCell ref="AU9:AX9"/>
    <mergeCell ref="AY9:BB9"/>
    <mergeCell ref="BC9:BF9"/>
    <mergeCell ref="BG9:BH9"/>
    <mergeCell ref="A9:B9"/>
    <mergeCell ref="C9:AB9"/>
    <mergeCell ref="AC9:AD9"/>
    <mergeCell ref="AE9:AH9"/>
    <mergeCell ref="AI9:AL9"/>
    <mergeCell ref="AM8:AP8"/>
    <mergeCell ref="AQ8:AT8"/>
    <mergeCell ref="AU8:AX8"/>
    <mergeCell ref="AY8:BB8"/>
    <mergeCell ref="BC8:BF8"/>
    <mergeCell ref="BG8:BH8"/>
    <mergeCell ref="AI8:AL8"/>
    <mergeCell ref="AE8:AH8"/>
    <mergeCell ref="AC8:AD8"/>
    <mergeCell ref="C8:AB8"/>
    <mergeCell ref="A8:B8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Y6:BB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8" manualBreakCount="8">
    <brk id="34" max="59" man="1"/>
    <brk id="60" max="16383" man="1"/>
    <brk id="85" max="16383" man="1"/>
    <brk id="93" max="16383" man="1"/>
    <brk id="120" max="59" man="1"/>
    <brk id="147" max="59" man="1"/>
    <brk id="174" max="59" man="1"/>
    <brk id="199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4"/>
  <sheetViews>
    <sheetView view="pageBreakPreview" zoomScaleSheetLayoutView="100" workbookViewId="0">
      <selection sqref="A1:BE1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76" t="s">
        <v>742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</row>
    <row r="2" spans="1:57" ht="28.5" customHeight="1">
      <c r="A2" s="212" t="s">
        <v>582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6"/>
    </row>
    <row r="3" spans="1:57" ht="15" customHeight="1">
      <c r="A3" s="77" t="s">
        <v>658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8"/>
    </row>
    <row r="4" spans="1:57" ht="15.95" customHeight="1">
      <c r="A4" s="339" t="s">
        <v>494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</row>
    <row r="5" spans="1:57" s="16" customFormat="1" ht="20.100000000000001" customHeight="1">
      <c r="A5" s="84" t="s">
        <v>470</v>
      </c>
      <c r="B5" s="84"/>
      <c r="C5" s="85" t="s">
        <v>515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 t="s">
        <v>516</v>
      </c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</row>
    <row r="6" spans="1:57" s="16" customFormat="1" ht="20.100000000000001" customHeight="1">
      <c r="A6" s="84"/>
      <c r="B6" s="84"/>
      <c r="C6" s="85" t="s">
        <v>611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8" t="s">
        <v>628</v>
      </c>
      <c r="S6" s="87"/>
      <c r="T6" s="87"/>
      <c r="U6" s="87"/>
      <c r="V6" s="88" t="s">
        <v>629</v>
      </c>
      <c r="W6" s="87"/>
      <c r="X6" s="87"/>
      <c r="Y6" s="87"/>
      <c r="Z6" s="88" t="s">
        <v>610</v>
      </c>
      <c r="AA6" s="87"/>
      <c r="AB6" s="87"/>
      <c r="AC6" s="87"/>
      <c r="AD6" s="87" t="s">
        <v>611</v>
      </c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8" t="s">
        <v>628</v>
      </c>
      <c r="AU6" s="87"/>
      <c r="AV6" s="87"/>
      <c r="AW6" s="87"/>
      <c r="AX6" s="88" t="s">
        <v>629</v>
      </c>
      <c r="AY6" s="87"/>
      <c r="AZ6" s="87"/>
      <c r="BA6" s="87"/>
      <c r="BB6" s="88" t="s">
        <v>610</v>
      </c>
      <c r="BC6" s="87"/>
      <c r="BD6" s="87"/>
      <c r="BE6" s="87"/>
    </row>
    <row r="7" spans="1:57" s="16" customFormat="1" ht="12.75" customHeight="1">
      <c r="A7" s="341" t="s">
        <v>178</v>
      </c>
      <c r="B7" s="341"/>
      <c r="C7" s="342" t="s">
        <v>179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 t="s">
        <v>180</v>
      </c>
      <c r="S7" s="342"/>
      <c r="T7" s="342"/>
      <c r="U7" s="342"/>
      <c r="V7" s="342" t="s">
        <v>177</v>
      </c>
      <c r="W7" s="342"/>
      <c r="X7" s="342"/>
      <c r="Y7" s="342"/>
      <c r="Z7" s="342" t="s">
        <v>468</v>
      </c>
      <c r="AA7" s="342"/>
      <c r="AB7" s="342"/>
      <c r="AC7" s="342"/>
      <c r="AD7" s="342" t="s">
        <v>636</v>
      </c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 t="s">
        <v>637</v>
      </c>
      <c r="AU7" s="342"/>
      <c r="AV7" s="342"/>
      <c r="AW7" s="342"/>
      <c r="AX7" s="342" t="s">
        <v>651</v>
      </c>
      <c r="AY7" s="342"/>
      <c r="AZ7" s="342"/>
      <c r="BA7" s="342"/>
      <c r="BB7" s="342" t="s">
        <v>652</v>
      </c>
      <c r="BC7" s="342"/>
      <c r="BD7" s="342"/>
      <c r="BE7" s="342"/>
    </row>
    <row r="8" spans="1:57" s="16" customFormat="1" ht="20.100000000000001" customHeight="1">
      <c r="A8" s="353" t="s">
        <v>0</v>
      </c>
      <c r="B8" s="354"/>
      <c r="C8" s="355" t="s">
        <v>659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64">
        <v>658</v>
      </c>
      <c r="S8" s="364"/>
      <c r="T8" s="364"/>
      <c r="U8" s="364"/>
      <c r="V8" s="364">
        <v>0</v>
      </c>
      <c r="W8" s="364"/>
      <c r="X8" s="364"/>
      <c r="Y8" s="364"/>
      <c r="Z8" s="364">
        <f>R8-V8</f>
        <v>658</v>
      </c>
      <c r="AA8" s="364"/>
      <c r="AB8" s="364"/>
      <c r="AC8" s="364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</row>
    <row r="9" spans="1:57" s="16" customFormat="1" ht="20.100000000000001" customHeight="1">
      <c r="A9" s="353" t="s">
        <v>1</v>
      </c>
      <c r="B9" s="354"/>
      <c r="C9" s="355" t="s">
        <v>660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64">
        <v>1080</v>
      </c>
      <c r="S9" s="364"/>
      <c r="T9" s="364"/>
      <c r="U9" s="364"/>
      <c r="V9" s="364">
        <v>0</v>
      </c>
      <c r="W9" s="364"/>
      <c r="X9" s="364"/>
      <c r="Y9" s="364"/>
      <c r="Z9" s="365">
        <f t="shared" ref="Z9:Z10" si="0">R9-V9</f>
        <v>1080</v>
      </c>
      <c r="AA9" s="366"/>
      <c r="AB9" s="366"/>
      <c r="AC9" s="367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</row>
    <row r="10" spans="1:57" s="16" customFormat="1" ht="20.100000000000001" customHeight="1">
      <c r="A10" s="353" t="s">
        <v>2</v>
      </c>
      <c r="B10" s="354"/>
      <c r="C10" s="355" t="s">
        <v>661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64">
        <v>127</v>
      </c>
      <c r="S10" s="364"/>
      <c r="T10" s="364"/>
      <c r="U10" s="364"/>
      <c r="V10" s="364">
        <v>0</v>
      </c>
      <c r="W10" s="364"/>
      <c r="X10" s="364"/>
      <c r="Y10" s="364"/>
      <c r="Z10" s="365">
        <f t="shared" si="0"/>
        <v>127</v>
      </c>
      <c r="AA10" s="366"/>
      <c r="AB10" s="366"/>
      <c r="AC10" s="367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63"/>
      <c r="AU10" s="363"/>
      <c r="AV10" s="363"/>
      <c r="AW10" s="363"/>
      <c r="AX10" s="363"/>
      <c r="AY10" s="363"/>
      <c r="AZ10" s="363"/>
      <c r="BA10" s="363"/>
      <c r="BB10" s="98"/>
      <c r="BC10" s="99"/>
      <c r="BD10" s="99"/>
      <c r="BE10" s="100"/>
    </row>
    <row r="11" spans="1:57" s="16" customFormat="1" ht="20.100000000000001" customHeight="1">
      <c r="A11" s="353" t="s">
        <v>3</v>
      </c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64"/>
      <c r="S11" s="364"/>
      <c r="T11" s="364"/>
      <c r="U11" s="364"/>
      <c r="V11" s="364"/>
      <c r="W11" s="364"/>
      <c r="X11" s="364"/>
      <c r="Y11" s="364"/>
      <c r="Z11" s="365"/>
      <c r="AA11" s="366"/>
      <c r="AB11" s="366"/>
      <c r="AC11" s="367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63"/>
      <c r="AU11" s="363"/>
      <c r="AV11" s="363"/>
      <c r="AW11" s="363"/>
      <c r="AX11" s="363"/>
      <c r="AY11" s="363"/>
      <c r="AZ11" s="363"/>
      <c r="BA11" s="363"/>
      <c r="BB11" s="98"/>
      <c r="BC11" s="99"/>
      <c r="BD11" s="99"/>
      <c r="BE11" s="100"/>
    </row>
    <row r="12" spans="1:57" s="16" customFormat="1" ht="20.100000000000001" customHeight="1">
      <c r="A12" s="353" t="s">
        <v>4</v>
      </c>
      <c r="B12" s="354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64"/>
      <c r="S12" s="364"/>
      <c r="T12" s="364"/>
      <c r="U12" s="364"/>
      <c r="V12" s="364"/>
      <c r="W12" s="364"/>
      <c r="X12" s="364"/>
      <c r="Y12" s="364"/>
      <c r="Z12" s="365"/>
      <c r="AA12" s="366"/>
      <c r="AB12" s="366"/>
      <c r="AC12" s="367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63"/>
      <c r="AU12" s="363"/>
      <c r="AV12" s="363"/>
      <c r="AW12" s="363"/>
      <c r="AX12" s="363"/>
      <c r="AY12" s="363"/>
      <c r="AZ12" s="363"/>
      <c r="BA12" s="363"/>
      <c r="BB12" s="98"/>
      <c r="BC12" s="99"/>
      <c r="BD12" s="99"/>
      <c r="BE12" s="100"/>
    </row>
    <row r="13" spans="1:57" s="16" customFormat="1" ht="20.100000000000001" customHeight="1">
      <c r="A13" s="343" t="s">
        <v>5</v>
      </c>
      <c r="B13" s="344"/>
      <c r="C13" s="345" t="s">
        <v>621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78">
        <f>SUM(R8:U12)</f>
        <v>1865</v>
      </c>
      <c r="S13" s="378"/>
      <c r="T13" s="378"/>
      <c r="U13" s="378"/>
      <c r="V13" s="378">
        <f>SUM(V8:Y12)</f>
        <v>0</v>
      </c>
      <c r="W13" s="378"/>
      <c r="X13" s="378"/>
      <c r="Y13" s="378"/>
      <c r="Z13" s="374">
        <f t="shared" ref="Z13" si="1">R13-V13</f>
        <v>1865</v>
      </c>
      <c r="AA13" s="375"/>
      <c r="AB13" s="375"/>
      <c r="AC13" s="376"/>
      <c r="AD13" s="347" t="s">
        <v>633</v>
      </c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9"/>
      <c r="AT13" s="350">
        <f>SUM(AT8:AW12)</f>
        <v>0</v>
      </c>
      <c r="AU13" s="350"/>
      <c r="AV13" s="350"/>
      <c r="AW13" s="350"/>
      <c r="AX13" s="350">
        <f>SUM(AX8:BA12)</f>
        <v>0</v>
      </c>
      <c r="AY13" s="350"/>
      <c r="AZ13" s="350"/>
      <c r="BA13" s="350"/>
      <c r="BB13" s="220">
        <f t="shared" ref="BB13" si="2">AT13-AX13</f>
        <v>0</v>
      </c>
      <c r="BC13" s="221"/>
      <c r="BD13" s="221"/>
      <c r="BE13" s="222"/>
    </row>
    <row r="14" spans="1:57" ht="20.100000000000001" customHeight="1">
      <c r="A14" s="361"/>
      <c r="B14" s="361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49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</row>
  </sheetData>
  <mergeCells count="87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A9:B9"/>
    <mergeCell ref="C9:Q9"/>
    <mergeCell ref="R9:U9"/>
    <mergeCell ref="V9:Y9"/>
    <mergeCell ref="Z9:AC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13:B13"/>
    <mergeCell ref="C13:Q13"/>
    <mergeCell ref="R13:U13"/>
    <mergeCell ref="V13:Y13"/>
    <mergeCell ref="Z13:AC13"/>
    <mergeCell ref="AX13:BA13"/>
    <mergeCell ref="BB13:BE13"/>
    <mergeCell ref="AT12:AW12"/>
    <mergeCell ref="AX12:BA12"/>
    <mergeCell ref="BB12:BE12"/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14"/>
  <sheetViews>
    <sheetView view="pageBreakPreview" zoomScaleSheetLayoutView="100" workbookViewId="0">
      <selection sqref="A1:BE1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76" t="s">
        <v>743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</row>
    <row r="2" spans="1:57" ht="28.5" customHeight="1">
      <c r="A2" s="212" t="s">
        <v>566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6"/>
    </row>
    <row r="3" spans="1:57" ht="15" customHeight="1">
      <c r="A3" s="77" t="s">
        <v>658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8"/>
    </row>
    <row r="4" spans="1:57" ht="15.95" customHeight="1">
      <c r="A4" s="339" t="s">
        <v>494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</row>
    <row r="5" spans="1:57" s="16" customFormat="1" ht="20.100000000000001" customHeight="1">
      <c r="A5" s="84" t="s">
        <v>470</v>
      </c>
      <c r="B5" s="84"/>
      <c r="C5" s="85" t="s">
        <v>515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 t="s">
        <v>516</v>
      </c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</row>
    <row r="6" spans="1:57" s="16" customFormat="1" ht="20.100000000000001" customHeight="1">
      <c r="A6" s="84"/>
      <c r="B6" s="84"/>
      <c r="C6" s="85" t="s">
        <v>611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8" t="s">
        <v>628</v>
      </c>
      <c r="S6" s="87"/>
      <c r="T6" s="87"/>
      <c r="U6" s="87"/>
      <c r="V6" s="88" t="s">
        <v>629</v>
      </c>
      <c r="W6" s="87"/>
      <c r="X6" s="87"/>
      <c r="Y6" s="87"/>
      <c r="Z6" s="88" t="s">
        <v>610</v>
      </c>
      <c r="AA6" s="87"/>
      <c r="AB6" s="87"/>
      <c r="AC6" s="87"/>
      <c r="AD6" s="87" t="s">
        <v>611</v>
      </c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8" t="s">
        <v>628</v>
      </c>
      <c r="AU6" s="87"/>
      <c r="AV6" s="87"/>
      <c r="AW6" s="87"/>
      <c r="AX6" s="88" t="s">
        <v>629</v>
      </c>
      <c r="AY6" s="87"/>
      <c r="AZ6" s="87"/>
      <c r="BA6" s="87"/>
      <c r="BB6" s="88" t="s">
        <v>610</v>
      </c>
      <c r="BC6" s="87"/>
      <c r="BD6" s="87"/>
      <c r="BE6" s="87"/>
    </row>
    <row r="7" spans="1:57" s="16" customFormat="1" ht="12.75" customHeight="1">
      <c r="A7" s="341" t="s">
        <v>178</v>
      </c>
      <c r="B7" s="341"/>
      <c r="C7" s="342" t="s">
        <v>179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 t="s">
        <v>180</v>
      </c>
      <c r="S7" s="342"/>
      <c r="T7" s="342"/>
      <c r="U7" s="342"/>
      <c r="V7" s="342" t="s">
        <v>177</v>
      </c>
      <c r="W7" s="342"/>
      <c r="X7" s="342"/>
      <c r="Y7" s="342"/>
      <c r="Z7" s="342" t="s">
        <v>468</v>
      </c>
      <c r="AA7" s="342"/>
      <c r="AB7" s="342"/>
      <c r="AC7" s="342"/>
      <c r="AD7" s="342" t="s">
        <v>636</v>
      </c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 t="s">
        <v>637</v>
      </c>
      <c r="AU7" s="342"/>
      <c r="AV7" s="342"/>
      <c r="AW7" s="342"/>
      <c r="AX7" s="342" t="s">
        <v>651</v>
      </c>
      <c r="AY7" s="342"/>
      <c r="AZ7" s="342"/>
      <c r="BA7" s="342"/>
      <c r="BB7" s="342" t="s">
        <v>652</v>
      </c>
      <c r="BC7" s="342"/>
      <c r="BD7" s="342"/>
      <c r="BE7" s="342"/>
    </row>
    <row r="8" spans="1:57" s="16" customFormat="1" ht="20.100000000000001" customHeight="1">
      <c r="A8" s="353" t="s">
        <v>0</v>
      </c>
      <c r="B8" s="354"/>
      <c r="C8" s="355" t="s">
        <v>661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64">
        <v>305</v>
      </c>
      <c r="S8" s="364"/>
      <c r="T8" s="364"/>
      <c r="U8" s="364"/>
      <c r="V8" s="364">
        <v>0</v>
      </c>
      <c r="W8" s="364"/>
      <c r="X8" s="364"/>
      <c r="Y8" s="364"/>
      <c r="Z8" s="364">
        <f>R8-V8</f>
        <v>305</v>
      </c>
      <c r="AA8" s="364"/>
      <c r="AB8" s="364"/>
      <c r="AC8" s="364"/>
      <c r="AD8" s="355" t="s">
        <v>662</v>
      </c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63">
        <v>64</v>
      </c>
      <c r="AU8" s="363"/>
      <c r="AV8" s="363"/>
      <c r="AW8" s="363"/>
      <c r="AX8" s="363">
        <v>0</v>
      </c>
      <c r="AY8" s="363"/>
      <c r="AZ8" s="363"/>
      <c r="BA8" s="363"/>
      <c r="BB8" s="363">
        <v>64</v>
      </c>
      <c r="BC8" s="363"/>
      <c r="BD8" s="363"/>
      <c r="BE8" s="363"/>
    </row>
    <row r="9" spans="1:57" s="16" customFormat="1" ht="20.100000000000001" customHeight="1">
      <c r="A9" s="353" t="s">
        <v>1</v>
      </c>
      <c r="B9" s="354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64"/>
      <c r="S9" s="364"/>
      <c r="T9" s="364"/>
      <c r="U9" s="364"/>
      <c r="V9" s="364"/>
      <c r="W9" s="364"/>
      <c r="X9" s="364"/>
      <c r="Y9" s="364"/>
      <c r="Z9" s="365"/>
      <c r="AA9" s="366"/>
      <c r="AB9" s="366"/>
      <c r="AC9" s="367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</row>
    <row r="10" spans="1:57" s="16" customFormat="1" ht="20.100000000000001" customHeight="1">
      <c r="A10" s="353" t="s">
        <v>2</v>
      </c>
      <c r="B10" s="354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64"/>
      <c r="S10" s="364"/>
      <c r="T10" s="364"/>
      <c r="U10" s="364"/>
      <c r="V10" s="364"/>
      <c r="W10" s="364"/>
      <c r="X10" s="364"/>
      <c r="Y10" s="364"/>
      <c r="Z10" s="365"/>
      <c r="AA10" s="366"/>
      <c r="AB10" s="366"/>
      <c r="AC10" s="367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63"/>
      <c r="AU10" s="363"/>
      <c r="AV10" s="363"/>
      <c r="AW10" s="363"/>
      <c r="AX10" s="363"/>
      <c r="AY10" s="363"/>
      <c r="AZ10" s="363"/>
      <c r="BA10" s="363"/>
      <c r="BB10" s="98"/>
      <c r="BC10" s="99"/>
      <c r="BD10" s="99"/>
      <c r="BE10" s="100"/>
    </row>
    <row r="11" spans="1:57" s="16" customFormat="1" ht="20.100000000000001" customHeight="1">
      <c r="A11" s="353" t="s">
        <v>3</v>
      </c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64"/>
      <c r="S11" s="364"/>
      <c r="T11" s="364"/>
      <c r="U11" s="364"/>
      <c r="V11" s="364"/>
      <c r="W11" s="364"/>
      <c r="X11" s="364"/>
      <c r="Y11" s="364"/>
      <c r="Z11" s="365"/>
      <c r="AA11" s="366"/>
      <c r="AB11" s="366"/>
      <c r="AC11" s="367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63"/>
      <c r="AU11" s="363"/>
      <c r="AV11" s="363"/>
      <c r="AW11" s="363"/>
      <c r="AX11" s="363"/>
      <c r="AY11" s="363"/>
      <c r="AZ11" s="363"/>
      <c r="BA11" s="363"/>
      <c r="BB11" s="98"/>
      <c r="BC11" s="99"/>
      <c r="BD11" s="99"/>
      <c r="BE11" s="100"/>
    </row>
    <row r="12" spans="1:57" s="16" customFormat="1" ht="20.100000000000001" customHeight="1">
      <c r="A12" s="353" t="s">
        <v>4</v>
      </c>
      <c r="B12" s="354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64"/>
      <c r="S12" s="364"/>
      <c r="T12" s="364"/>
      <c r="U12" s="364"/>
      <c r="V12" s="364"/>
      <c r="W12" s="364"/>
      <c r="X12" s="364"/>
      <c r="Y12" s="364"/>
      <c r="Z12" s="365"/>
      <c r="AA12" s="366"/>
      <c r="AB12" s="366"/>
      <c r="AC12" s="367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63"/>
      <c r="AU12" s="363"/>
      <c r="AV12" s="363"/>
      <c r="AW12" s="363"/>
      <c r="AX12" s="363"/>
      <c r="AY12" s="363"/>
      <c r="AZ12" s="363"/>
      <c r="BA12" s="363"/>
      <c r="BB12" s="98"/>
      <c r="BC12" s="99"/>
      <c r="BD12" s="99"/>
      <c r="BE12" s="100"/>
    </row>
    <row r="13" spans="1:57" s="16" customFormat="1" ht="20.100000000000001" customHeight="1">
      <c r="A13" s="343" t="s">
        <v>5</v>
      </c>
      <c r="B13" s="344"/>
      <c r="C13" s="345" t="s">
        <v>621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78">
        <f>SUM(R8:U12)</f>
        <v>305</v>
      </c>
      <c r="S13" s="378"/>
      <c r="T13" s="378"/>
      <c r="U13" s="378"/>
      <c r="V13" s="378">
        <f>SUM(V8:Y12)</f>
        <v>0</v>
      </c>
      <c r="W13" s="378"/>
      <c r="X13" s="378"/>
      <c r="Y13" s="378"/>
      <c r="Z13" s="374">
        <f t="shared" ref="Z13" si="0">R13-V13</f>
        <v>305</v>
      </c>
      <c r="AA13" s="375"/>
      <c r="AB13" s="375"/>
      <c r="AC13" s="376"/>
      <c r="AD13" s="347" t="s">
        <v>633</v>
      </c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9"/>
      <c r="AT13" s="350">
        <f>SUM(AT8:AW12)</f>
        <v>64</v>
      </c>
      <c r="AU13" s="350"/>
      <c r="AV13" s="350"/>
      <c r="AW13" s="350"/>
      <c r="AX13" s="350">
        <f>SUM(AX8:BA12)</f>
        <v>0</v>
      </c>
      <c r="AY13" s="350"/>
      <c r="AZ13" s="350"/>
      <c r="BA13" s="350"/>
      <c r="BB13" s="220">
        <f t="shared" ref="BB13" si="1">AT13-AX13</f>
        <v>64</v>
      </c>
      <c r="BC13" s="221"/>
      <c r="BD13" s="221"/>
      <c r="BE13" s="222"/>
    </row>
    <row r="14" spans="1:57" ht="20.100000000000001" customHeight="1">
      <c r="A14" s="361"/>
      <c r="B14" s="361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49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</row>
  </sheetData>
  <mergeCells count="87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A9:B9"/>
    <mergeCell ref="C9:Q9"/>
    <mergeCell ref="R9:U9"/>
    <mergeCell ref="V9:Y9"/>
    <mergeCell ref="Z9:AC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27</vt:i4>
      </vt:variant>
    </vt:vector>
  </HeadingPairs>
  <TitlesOfParts>
    <vt:vector size="42" baseType="lpstr">
      <vt:lpstr>01</vt:lpstr>
      <vt:lpstr>02</vt:lpstr>
      <vt:lpstr>03</vt:lpstr>
      <vt:lpstr>07</vt:lpstr>
      <vt:lpstr>04</vt:lpstr>
      <vt:lpstr>05</vt:lpstr>
      <vt:lpstr>06</vt:lpstr>
      <vt:lpstr>08</vt:lpstr>
      <vt:lpstr>09</vt:lpstr>
      <vt:lpstr>10</vt:lpstr>
      <vt:lpstr>11</vt:lpstr>
      <vt:lpstr>12</vt:lpstr>
      <vt:lpstr>13</vt:lpstr>
      <vt:lpstr>14</vt:lpstr>
      <vt:lpstr>Munka1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'08'!Nyomtatási_cím</vt:lpstr>
      <vt:lpstr>'09'!Nyomtatási_cím</vt:lpstr>
      <vt:lpstr>'10'!Nyomtatási_cím</vt:lpstr>
      <vt:lpstr>'11'!Nyomtatási_cím</vt:lpstr>
      <vt:lpstr>'12'!Nyomtatási_cím</vt:lpstr>
      <vt:lpstr>'13'!Nyomtatási_cím</vt:lpstr>
      <vt:lpstr>'14'!Nyomtatási_cím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</vt:vector>
  </TitlesOfParts>
  <Company>Őcsényi Közös Önkormányzati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subject/>
  <dc:creator>Horváth Gábor (gazd.ea. - Őcsényi Közös Önk. Hivatal)</dc:creator>
  <cp:lastModifiedBy>user</cp:lastModifiedBy>
  <cp:lastPrinted>2014-09-02T09:37:57Z</cp:lastPrinted>
  <dcterms:created xsi:type="dcterms:W3CDTF">1998-12-06T10:54:59Z</dcterms:created>
  <dcterms:modified xsi:type="dcterms:W3CDTF">2014-09-02T09:38:02Z</dcterms:modified>
</cp:coreProperties>
</file>