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10245" windowHeight="7665" activeTab="17"/>
  </bookViews>
  <sheets>
    <sheet name="01" sheetId="23" r:id="rId1"/>
    <sheet name="02" sheetId="24" r:id="rId2"/>
    <sheet name="03" sheetId="29" r:id="rId3"/>
    <sheet name="04" sheetId="25" r:id="rId4"/>
    <sheet name="05" sheetId="27" r:id="rId5"/>
    <sheet name="06" sheetId="26" r:id="rId6"/>
    <sheet name="07" sheetId="28" r:id="rId7"/>
    <sheet name="08" sheetId="30" r:id="rId8"/>
    <sheet name="09" sheetId="31" r:id="rId9"/>
    <sheet name="10" sheetId="33" r:id="rId10"/>
    <sheet name="11" sheetId="34" r:id="rId11"/>
    <sheet name="12" sheetId="35" r:id="rId12"/>
    <sheet name="13" sheetId="38" r:id="rId13"/>
    <sheet name="14" sheetId="41" r:id="rId14"/>
    <sheet name="15" sheetId="44" r:id="rId15"/>
    <sheet name="16" sheetId="45" r:id="rId16"/>
    <sheet name="17" sheetId="47" r:id="rId17"/>
    <sheet name="18" sheetId="49" r:id="rId18"/>
    <sheet name="19" sheetId="52" r:id="rId19"/>
    <sheet name="20" sheetId="53" r:id="rId20"/>
  </sheets>
  <definedNames>
    <definedName name="_xlnm.Print_Titles" localSheetId="0">'01'!$1:$7</definedName>
    <definedName name="_xlnm.Print_Titles" localSheetId="1">'02'!$1:$7</definedName>
    <definedName name="_xlnm.Print_Titles" localSheetId="2">'03'!$1:$7</definedName>
    <definedName name="_xlnm.Print_Titles" localSheetId="3">'04'!$1:$7</definedName>
    <definedName name="_xlnm.Print_Titles" localSheetId="4">'05'!$1:$7</definedName>
    <definedName name="_xlnm.Print_Titles" localSheetId="5">'06'!$1:$7</definedName>
    <definedName name="_xlnm.Print_Titles" localSheetId="6">'07'!$1:$15</definedName>
    <definedName name="_xlnm.Print_Titles" localSheetId="7">'08'!$1:$13</definedName>
    <definedName name="_xlnm.Print_Titles" localSheetId="8">'09'!$1:$13</definedName>
    <definedName name="_xlnm.Print_Titles" localSheetId="9">'10'!$1:$3</definedName>
    <definedName name="_xlnm.Print_Titles" localSheetId="10">'11'!$1:$3</definedName>
    <definedName name="_xlnm.Print_Titles" localSheetId="11">'12'!$1:$3</definedName>
    <definedName name="_xlnm.Print_Titles" localSheetId="12">'13'!$1:$7</definedName>
    <definedName name="_xlnm.Print_Titles" localSheetId="13">'14'!$1:$29</definedName>
    <definedName name="_xlnm.Print_Titles" localSheetId="14">'15'!$1:$4</definedName>
    <definedName name="_xlnm.Print_Titles" localSheetId="15">'16'!$1:$5</definedName>
    <definedName name="_xlnm.Print_Titles" localSheetId="16">'17'!$1:$5</definedName>
    <definedName name="_xlnm.Print_Titles" localSheetId="17">'18'!$1:$5</definedName>
    <definedName name="_xlnm.Print_Titles" localSheetId="18">'19'!$1:$5</definedName>
    <definedName name="_xlnm.Print_Area" localSheetId="1">'02'!$A$1:$BK$32</definedName>
    <definedName name="_xlnm.Print_Area" localSheetId="2">'03'!$A$1:$AX$32</definedName>
    <definedName name="_xlnm.Print_Area" localSheetId="3">'04'!$A$1:$BH$249</definedName>
    <definedName name="_xlnm.Print_Area" localSheetId="4">'05'!$A$1:$BP$209</definedName>
    <definedName name="_xlnm.Print_Area" localSheetId="5">'06'!$A$1:$BH$210</definedName>
    <definedName name="_xlnm.Print_Area" localSheetId="6">'07'!$A$1:$AO$15</definedName>
    <definedName name="_xlnm.Print_Area" localSheetId="7">'08'!$A$1:$AO$13</definedName>
    <definedName name="_xlnm.Print_Area" localSheetId="8">'09'!$A$1:$AO$13</definedName>
    <definedName name="_xlnm.Print_Area" localSheetId="9">'10'!$A$1:$G$21</definedName>
    <definedName name="_xlnm.Print_Area" localSheetId="10">'11'!$A$1:$H$16</definedName>
    <definedName name="_xlnm.Print_Area" localSheetId="11">'12'!$A$1:$C$12</definedName>
    <definedName name="_xlnm.Print_Area" localSheetId="12">'13'!$A$1:$BK$12</definedName>
    <definedName name="_xlnm.Print_Area" localSheetId="13">'14'!$A$1:$BK$33</definedName>
    <definedName name="_xlnm.Print_Area" localSheetId="14">'15'!$A$1:$B$7</definedName>
    <definedName name="_xlnm.Print_Area" localSheetId="18">'19'!$A$1:$H$8</definedName>
    <definedName name="_xlnm.Print_Area" localSheetId="19">'20'!$A$1:$K$60</definedName>
  </definedNames>
  <calcPr calcId="125725"/>
  <fileRecoveryPr autoRecover="0"/>
</workbook>
</file>

<file path=xl/calcChain.xml><?xml version="1.0" encoding="utf-8"?>
<calcChain xmlns="http://schemas.openxmlformats.org/spreadsheetml/2006/main">
  <c r="AO28" i="29"/>
  <c r="AO15"/>
  <c r="AJ28"/>
  <c r="AJ15"/>
  <c r="AT15"/>
  <c r="AT28"/>
  <c r="AT21"/>
  <c r="AT22"/>
  <c r="AT23"/>
  <c r="AT24"/>
  <c r="AT25"/>
  <c r="AT26"/>
  <c r="AT27"/>
  <c r="AO31"/>
  <c r="AO29"/>
  <c r="AO21"/>
  <c r="AO22"/>
  <c r="AO23"/>
  <c r="AO24"/>
  <c r="AO25"/>
  <c r="AO26"/>
  <c r="AO27"/>
  <c r="AO20"/>
  <c r="AO18"/>
  <c r="AO16"/>
  <c r="AO9"/>
  <c r="AO10"/>
  <c r="AO11"/>
  <c r="AO12"/>
  <c r="AO13"/>
  <c r="AO14"/>
  <c r="AO8"/>
  <c r="AJ29"/>
  <c r="AJ31"/>
  <c r="AJ21"/>
  <c r="AJ22"/>
  <c r="AJ23"/>
  <c r="AJ24"/>
  <c r="AJ25"/>
  <c r="AJ26"/>
  <c r="AJ27"/>
  <c r="AJ20"/>
  <c r="AJ18"/>
  <c r="AJ16"/>
  <c r="AJ9"/>
  <c r="AJ10"/>
  <c r="AJ11"/>
  <c r="AJ12"/>
  <c r="AJ13"/>
  <c r="AJ14"/>
  <c r="AJ8"/>
  <c r="AT31"/>
  <c r="AT29"/>
  <c r="AT20"/>
  <c r="AT16"/>
  <c r="AT18"/>
  <c r="AT9"/>
  <c r="AT10"/>
  <c r="AT11"/>
  <c r="AT12"/>
  <c r="AT13"/>
  <c r="AT14"/>
  <c r="AT8"/>
  <c r="C8" i="45" l="1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7"/>
  <c r="C7" i="49"/>
  <c r="C8"/>
  <c r="C9"/>
  <c r="C10"/>
  <c r="C11"/>
  <c r="C12"/>
  <c r="C13"/>
  <c r="C14"/>
  <c r="C15"/>
  <c r="C16"/>
  <c r="C17"/>
  <c r="C18"/>
  <c r="C19"/>
  <c r="C20"/>
  <c r="C21"/>
  <c r="C22"/>
  <c r="C23"/>
  <c r="C24"/>
  <c r="C6"/>
  <c r="C7" i="4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6"/>
  <c r="BF9" i="38" l="1"/>
  <c r="BF8"/>
  <c r="AA30" i="41"/>
  <c r="B7" i="44" l="1"/>
  <c r="E12" i="33"/>
  <c r="F12"/>
  <c r="G12"/>
  <c r="D12"/>
  <c r="C12"/>
  <c r="C8"/>
  <c r="F16" i="34"/>
  <c r="G16"/>
  <c r="H16"/>
  <c r="E16"/>
  <c r="F11"/>
  <c r="G11"/>
  <c r="H11"/>
  <c r="E11"/>
  <c r="F6"/>
  <c r="G6"/>
  <c r="H6"/>
  <c r="E6"/>
  <c r="BB9" i="38" l="1"/>
  <c r="BB8"/>
  <c r="W8"/>
  <c r="AA9"/>
  <c r="AA8"/>
  <c r="W9"/>
  <c r="W30" i="41"/>
  <c r="AU26" i="25" l="1"/>
  <c r="AI149"/>
  <c r="BC108" i="23" l="1"/>
  <c r="AU204"/>
  <c r="AU200"/>
  <c r="AU201"/>
  <c r="AU202"/>
  <c r="AU199"/>
  <c r="AU196"/>
  <c r="AU197"/>
  <c r="AU195"/>
  <c r="AU193"/>
  <c r="AU192"/>
  <c r="AU188"/>
  <c r="AU189"/>
  <c r="AU190"/>
  <c r="AU187"/>
  <c r="AU184"/>
  <c r="AU185"/>
  <c r="AU183"/>
  <c r="AU174"/>
  <c r="AU175"/>
  <c r="AU176"/>
  <c r="AU177"/>
  <c r="AU178"/>
  <c r="AU179"/>
  <c r="AU180"/>
  <c r="AU173"/>
  <c r="AU169"/>
  <c r="AU170"/>
  <c r="AU171"/>
  <c r="AU168"/>
  <c r="AU161"/>
  <c r="AU162"/>
  <c r="AU163"/>
  <c r="AU164"/>
  <c r="AU165"/>
  <c r="AU166"/>
  <c r="AU160"/>
  <c r="AU148"/>
  <c r="AU149"/>
  <c r="AU150"/>
  <c r="AU151"/>
  <c r="AU152"/>
  <c r="AU153"/>
  <c r="AU154"/>
  <c r="AU155"/>
  <c r="AU156"/>
  <c r="AU157"/>
  <c r="AU147"/>
  <c r="AU139"/>
  <c r="AU140"/>
  <c r="AU141"/>
  <c r="AU142"/>
  <c r="AU143"/>
  <c r="AU144"/>
  <c r="AU145"/>
  <c r="AU138"/>
  <c r="AU132"/>
  <c r="AU133"/>
  <c r="AU134"/>
  <c r="AU135"/>
  <c r="AU131"/>
  <c r="AU129"/>
  <c r="AU128"/>
  <c r="AU121"/>
  <c r="AU122"/>
  <c r="AU123"/>
  <c r="AU124"/>
  <c r="AU125"/>
  <c r="AU126"/>
  <c r="AU120"/>
  <c r="AU118"/>
  <c r="AU117"/>
  <c r="AU113"/>
  <c r="AU114"/>
  <c r="AU115"/>
  <c r="AU112"/>
  <c r="AU108"/>
  <c r="AU109"/>
  <c r="AU107"/>
  <c r="AU94"/>
  <c r="AU95"/>
  <c r="AU96"/>
  <c r="AU97"/>
  <c r="AU98"/>
  <c r="AU99"/>
  <c r="AU100"/>
  <c r="AU101"/>
  <c r="AU102"/>
  <c r="AU103"/>
  <c r="AU104"/>
  <c r="AU105"/>
  <c r="AU93"/>
  <c r="AU92"/>
  <c r="AM182" i="25"/>
  <c r="AQ182"/>
  <c r="AU182"/>
  <c r="AY182"/>
  <c r="BC182"/>
  <c r="AI182"/>
  <c r="BI116"/>
  <c r="BQ92" i="27"/>
  <c r="AQ91"/>
  <c r="BI93" i="26"/>
  <c r="BC129" i="23" l="1"/>
  <c r="AL15" i="28" l="1"/>
  <c r="R15"/>
  <c r="BG148" i="25" l="1"/>
  <c r="BG149"/>
  <c r="BG150"/>
  <c r="BG139"/>
  <c r="BG140"/>
  <c r="BG141"/>
  <c r="BB10" i="38" l="1"/>
  <c r="W10"/>
  <c r="S9"/>
  <c r="AY112" i="23"/>
  <c r="AU106"/>
  <c r="AY94"/>
  <c r="AY95"/>
  <c r="AY96"/>
  <c r="AY97"/>
  <c r="AY98"/>
  <c r="AY99"/>
  <c r="AY100"/>
  <c r="AY101"/>
  <c r="AY102"/>
  <c r="AY103"/>
  <c r="AY104"/>
  <c r="AY105"/>
  <c r="AY107"/>
  <c r="AY108"/>
  <c r="AY109"/>
  <c r="AY113"/>
  <c r="AY114"/>
  <c r="AY115"/>
  <c r="AY117"/>
  <c r="AY118"/>
  <c r="AY120"/>
  <c r="AY121"/>
  <c r="AY122"/>
  <c r="AY123"/>
  <c r="AY124"/>
  <c r="AY125"/>
  <c r="AY126"/>
  <c r="AY128"/>
  <c r="AY129"/>
  <c r="AY131"/>
  <c r="AY132"/>
  <c r="AY133"/>
  <c r="AY134"/>
  <c r="AY135"/>
  <c r="AY138"/>
  <c r="AY139"/>
  <c r="AY140"/>
  <c r="AY141"/>
  <c r="AY142"/>
  <c r="AY143"/>
  <c r="AY144"/>
  <c r="AY145"/>
  <c r="AY147"/>
  <c r="AY148"/>
  <c r="AY149"/>
  <c r="AY150"/>
  <c r="AY151"/>
  <c r="AY152"/>
  <c r="AY153"/>
  <c r="AY154"/>
  <c r="AY155"/>
  <c r="AY156"/>
  <c r="AY157"/>
  <c r="AY160"/>
  <c r="AY161"/>
  <c r="AY162"/>
  <c r="AY163"/>
  <c r="AY164"/>
  <c r="AY165"/>
  <c r="AY166"/>
  <c r="AY168"/>
  <c r="AY169"/>
  <c r="AY170"/>
  <c r="AY171"/>
  <c r="AY173"/>
  <c r="AY174"/>
  <c r="AY175"/>
  <c r="AY176"/>
  <c r="AY177"/>
  <c r="AY178"/>
  <c r="AY179"/>
  <c r="AY180"/>
  <c r="AY183"/>
  <c r="AY184"/>
  <c r="AY185"/>
  <c r="AY187"/>
  <c r="AY188"/>
  <c r="AY189"/>
  <c r="AY190"/>
  <c r="AY192"/>
  <c r="AY193"/>
  <c r="AY195"/>
  <c r="AY196"/>
  <c r="AY197"/>
  <c r="AY199"/>
  <c r="AY200"/>
  <c r="AY201"/>
  <c r="AY202"/>
  <c r="AY204"/>
  <c r="AY93"/>
  <c r="AY106" s="1"/>
  <c r="AU26"/>
  <c r="AU29"/>
  <c r="AU38"/>
  <c r="AU40"/>
  <c r="AU51"/>
  <c r="AU57"/>
  <c r="AU61"/>
  <c r="AU65"/>
  <c r="AU70"/>
  <c r="AU75"/>
  <c r="AU89"/>
  <c r="AU84"/>
  <c r="AU91"/>
  <c r="AU14"/>
  <c r="AU20" s="1"/>
  <c r="AU66" s="1"/>
  <c r="AE53"/>
  <c r="AE50"/>
  <c r="BC9"/>
  <c r="BC10"/>
  <c r="BC11"/>
  <c r="BC12"/>
  <c r="BC13"/>
  <c r="BC15"/>
  <c r="BC16"/>
  <c r="BC17"/>
  <c r="BC18"/>
  <c r="BC19"/>
  <c r="BC21"/>
  <c r="BC22"/>
  <c r="BC23"/>
  <c r="BC24"/>
  <c r="BC27"/>
  <c r="BC28"/>
  <c r="BC30"/>
  <c r="BC31"/>
  <c r="BC32"/>
  <c r="BC33"/>
  <c r="BC34"/>
  <c r="BC35"/>
  <c r="BC36"/>
  <c r="BC37"/>
  <c r="BC39"/>
  <c r="BC41"/>
  <c r="BC42"/>
  <c r="BC43"/>
  <c r="BC44"/>
  <c r="BC45"/>
  <c r="BC46"/>
  <c r="BC47"/>
  <c r="BC48"/>
  <c r="BC49"/>
  <c r="BC50"/>
  <c r="BC52"/>
  <c r="BC53"/>
  <c r="BC54"/>
  <c r="BC55"/>
  <c r="BC56"/>
  <c r="BC58"/>
  <c r="BC59"/>
  <c r="BC60"/>
  <c r="BC62"/>
  <c r="BC63"/>
  <c r="BC64"/>
  <c r="BC67"/>
  <c r="BC68"/>
  <c r="BC69"/>
  <c r="BC71"/>
  <c r="BC72"/>
  <c r="BC73"/>
  <c r="BC74"/>
  <c r="BC76"/>
  <c r="BC77"/>
  <c r="BC79"/>
  <c r="BC80"/>
  <c r="BC82"/>
  <c r="BC83"/>
  <c r="BC85"/>
  <c r="BC86"/>
  <c r="BC87"/>
  <c r="BC88"/>
  <c r="BC93"/>
  <c r="BC94"/>
  <c r="BC95"/>
  <c r="BC96"/>
  <c r="BC97"/>
  <c r="BC98"/>
  <c r="BC99"/>
  <c r="BC100"/>
  <c r="BC101"/>
  <c r="BC102"/>
  <c r="BC103"/>
  <c r="BC104"/>
  <c r="BC105"/>
  <c r="BC107"/>
  <c r="BC109"/>
  <c r="BC112"/>
  <c r="BF9" i="24" s="1"/>
  <c r="BC113" i="23"/>
  <c r="BC114"/>
  <c r="BC115"/>
  <c r="BC117"/>
  <c r="BC118"/>
  <c r="BC120"/>
  <c r="BC121"/>
  <c r="BC122"/>
  <c r="BC123"/>
  <c r="BC124"/>
  <c r="BC125"/>
  <c r="BC126"/>
  <c r="BC128"/>
  <c r="BC130" s="1"/>
  <c r="BC131"/>
  <c r="BC132"/>
  <c r="BC133"/>
  <c r="BC134"/>
  <c r="BC135"/>
  <c r="BC138"/>
  <c r="BC139"/>
  <c r="BC140"/>
  <c r="BC141"/>
  <c r="BC142"/>
  <c r="BC143"/>
  <c r="BC144"/>
  <c r="BC145"/>
  <c r="BC147"/>
  <c r="BC148"/>
  <c r="BC149"/>
  <c r="BC150"/>
  <c r="BC151"/>
  <c r="BC152"/>
  <c r="BC153"/>
  <c r="BC154"/>
  <c r="BC155"/>
  <c r="BC156"/>
  <c r="BC157"/>
  <c r="BC160"/>
  <c r="BC161"/>
  <c r="BC162"/>
  <c r="BC163"/>
  <c r="BC164"/>
  <c r="BC165"/>
  <c r="BC166"/>
  <c r="BC168"/>
  <c r="BC169"/>
  <c r="BC170"/>
  <c r="BC171"/>
  <c r="BC173"/>
  <c r="BC174"/>
  <c r="BC175"/>
  <c r="BC176"/>
  <c r="BC177"/>
  <c r="BC178"/>
  <c r="BC179"/>
  <c r="BC180"/>
  <c r="BC183"/>
  <c r="BC184"/>
  <c r="BC185"/>
  <c r="BC187"/>
  <c r="BC188"/>
  <c r="BC189"/>
  <c r="BC190"/>
  <c r="BC192"/>
  <c r="BC193"/>
  <c r="BC195"/>
  <c r="BC196"/>
  <c r="BC197"/>
  <c r="BC199"/>
  <c r="BC200"/>
  <c r="BC201"/>
  <c r="BC202"/>
  <c r="BC204"/>
  <c r="BC8"/>
  <c r="BC14" s="1"/>
  <c r="BC20" s="1"/>
  <c r="AM8"/>
  <c r="AQ93"/>
  <c r="AQ94"/>
  <c r="AQ95"/>
  <c r="AQ96"/>
  <c r="AQ97"/>
  <c r="AQ98"/>
  <c r="AQ99"/>
  <c r="AQ100"/>
  <c r="AQ101"/>
  <c r="AQ102"/>
  <c r="AQ103"/>
  <c r="AQ104"/>
  <c r="AQ105"/>
  <c r="AQ107"/>
  <c r="AQ108"/>
  <c r="AQ109"/>
  <c r="AQ112"/>
  <c r="AQ113"/>
  <c r="AQ114"/>
  <c r="AQ115"/>
  <c r="AQ117"/>
  <c r="AQ118"/>
  <c r="AQ120"/>
  <c r="AQ121"/>
  <c r="AQ122"/>
  <c r="AQ123"/>
  <c r="AQ124"/>
  <c r="AQ125"/>
  <c r="AQ126"/>
  <c r="AQ128"/>
  <c r="AQ129"/>
  <c r="AQ131"/>
  <c r="AQ132"/>
  <c r="AQ133"/>
  <c r="AQ134"/>
  <c r="AQ135"/>
  <c r="AQ138"/>
  <c r="AQ139"/>
  <c r="AQ140"/>
  <c r="AQ141"/>
  <c r="AQ142"/>
  <c r="AQ143"/>
  <c r="AQ144"/>
  <c r="AQ145"/>
  <c r="AQ147"/>
  <c r="AQ148"/>
  <c r="AQ149"/>
  <c r="AQ150"/>
  <c r="AQ151"/>
  <c r="AQ152"/>
  <c r="AQ153"/>
  <c r="AQ154"/>
  <c r="AQ155"/>
  <c r="AQ156"/>
  <c r="AQ157"/>
  <c r="AQ160"/>
  <c r="AQ161"/>
  <c r="AQ162"/>
  <c r="AQ163"/>
  <c r="AQ164"/>
  <c r="AQ165"/>
  <c r="AQ166"/>
  <c r="AQ168"/>
  <c r="AQ169"/>
  <c r="AQ170"/>
  <c r="AQ171"/>
  <c r="AQ173"/>
  <c r="AQ174"/>
  <c r="AQ175"/>
  <c r="AQ176"/>
  <c r="AQ177"/>
  <c r="AQ178"/>
  <c r="AQ179"/>
  <c r="AQ180"/>
  <c r="AQ183"/>
  <c r="AQ184"/>
  <c r="AQ185"/>
  <c r="AQ187"/>
  <c r="AQ188"/>
  <c r="AQ189"/>
  <c r="AQ190"/>
  <c r="AQ192"/>
  <c r="AQ193"/>
  <c r="AQ195"/>
  <c r="AQ196"/>
  <c r="AQ197"/>
  <c r="AQ199"/>
  <c r="AQ200"/>
  <c r="AQ201"/>
  <c r="AQ202"/>
  <c r="AQ204"/>
  <c r="AM93"/>
  <c r="AM9"/>
  <c r="AM10"/>
  <c r="AM11"/>
  <c r="AM12"/>
  <c r="AM13"/>
  <c r="AM15"/>
  <c r="AM16"/>
  <c r="AM17"/>
  <c r="AM18"/>
  <c r="AM19"/>
  <c r="AM21"/>
  <c r="AM22"/>
  <c r="AM23"/>
  <c r="AM24"/>
  <c r="AM27"/>
  <c r="AM28"/>
  <c r="AM30"/>
  <c r="AM31"/>
  <c r="AM32"/>
  <c r="AM33"/>
  <c r="AM34"/>
  <c r="AM35"/>
  <c r="AM36"/>
  <c r="AM37"/>
  <c r="AM39"/>
  <c r="AM41"/>
  <c r="AM42"/>
  <c r="AM43"/>
  <c r="AM44"/>
  <c r="AM45"/>
  <c r="AM46"/>
  <c r="AM47"/>
  <c r="AM48"/>
  <c r="AM49"/>
  <c r="AM50"/>
  <c r="AM52"/>
  <c r="AM53"/>
  <c r="AM54"/>
  <c r="AM55"/>
  <c r="AM56"/>
  <c r="AM58"/>
  <c r="AM59"/>
  <c r="AM60"/>
  <c r="AM62"/>
  <c r="AM63"/>
  <c r="AM64"/>
  <c r="AM67"/>
  <c r="AM68"/>
  <c r="AM69"/>
  <c r="AM71"/>
  <c r="AM72"/>
  <c r="AM73"/>
  <c r="AM74"/>
  <c r="AM76"/>
  <c r="AM77"/>
  <c r="AM79"/>
  <c r="AM80"/>
  <c r="AM82"/>
  <c r="AM83"/>
  <c r="AM85"/>
  <c r="AM86"/>
  <c r="AM87"/>
  <c r="AM88"/>
  <c r="AM94"/>
  <c r="AM95"/>
  <c r="AM96"/>
  <c r="AM97"/>
  <c r="AM98"/>
  <c r="AM99"/>
  <c r="AM100"/>
  <c r="AM101"/>
  <c r="AM102"/>
  <c r="AM103"/>
  <c r="AM104"/>
  <c r="AM105"/>
  <c r="AM107"/>
  <c r="AM108"/>
  <c r="AM109"/>
  <c r="AM112"/>
  <c r="AM113"/>
  <c r="AM114"/>
  <c r="AM115"/>
  <c r="AM117"/>
  <c r="AM118"/>
  <c r="AM120"/>
  <c r="AM121"/>
  <c r="AM122"/>
  <c r="AM123"/>
  <c r="AM124"/>
  <c r="AM125"/>
  <c r="AM126"/>
  <c r="AM128"/>
  <c r="AM129"/>
  <c r="AM131"/>
  <c r="AM132"/>
  <c r="AM133"/>
  <c r="AM134"/>
  <c r="AM135"/>
  <c r="AM138"/>
  <c r="AM139"/>
  <c r="AM140"/>
  <c r="AM141"/>
  <c r="AM142"/>
  <c r="AM143"/>
  <c r="AM144"/>
  <c r="AM145"/>
  <c r="AM147"/>
  <c r="AM148"/>
  <c r="AM149"/>
  <c r="AM150"/>
  <c r="AM151"/>
  <c r="AM152"/>
  <c r="AM153"/>
  <c r="AM154"/>
  <c r="AM155"/>
  <c r="AM156"/>
  <c r="AM157"/>
  <c r="AM160"/>
  <c r="AM161"/>
  <c r="AM162"/>
  <c r="AM163"/>
  <c r="AM164"/>
  <c r="AM165"/>
  <c r="AM166"/>
  <c r="AM168"/>
  <c r="AM169"/>
  <c r="AM170"/>
  <c r="AM171"/>
  <c r="AM173"/>
  <c r="AM174"/>
  <c r="AM175"/>
  <c r="AM176"/>
  <c r="AM177"/>
  <c r="AM178"/>
  <c r="AM179"/>
  <c r="AM180"/>
  <c r="AM183"/>
  <c r="AM184"/>
  <c r="AM185"/>
  <c r="AM187"/>
  <c r="AM188"/>
  <c r="AM189"/>
  <c r="AM190"/>
  <c r="AM192"/>
  <c r="AM193"/>
  <c r="AM195"/>
  <c r="AM196"/>
  <c r="AM197"/>
  <c r="AM199"/>
  <c r="AM200"/>
  <c r="AM201"/>
  <c r="AM202"/>
  <c r="AM204"/>
  <c r="AI8"/>
  <c r="BG181" i="25"/>
  <c r="BC39"/>
  <c r="AU39"/>
  <c r="AM39"/>
  <c r="AE212" i="27"/>
  <c r="AY130"/>
  <c r="BK89"/>
  <c r="BC89"/>
  <c r="AQ170"/>
  <c r="AM74" i="25"/>
  <c r="BJ32" i="41"/>
  <c r="AE32"/>
  <c r="BJ21"/>
  <c r="BJ20"/>
  <c r="AE21"/>
  <c r="AE20"/>
  <c r="BJ19"/>
  <c r="AE19"/>
  <c r="BB33"/>
  <c r="W33"/>
  <c r="BB22"/>
  <c r="BF22"/>
  <c r="W22"/>
  <c r="AA22"/>
  <c r="BB11"/>
  <c r="W11"/>
  <c r="BJ30" i="24"/>
  <c r="AE30"/>
  <c r="BG194" i="23"/>
  <c r="BF14" i="24"/>
  <c r="AI94" i="23"/>
  <c r="AI95"/>
  <c r="AI96"/>
  <c r="AI97"/>
  <c r="AI98"/>
  <c r="AI99"/>
  <c r="AI100"/>
  <c r="AI101"/>
  <c r="AI102"/>
  <c r="AI103"/>
  <c r="AI104"/>
  <c r="AI105"/>
  <c r="AI107"/>
  <c r="AI108"/>
  <c r="AI109"/>
  <c r="AI112"/>
  <c r="AI113"/>
  <c r="AI114"/>
  <c r="AI115"/>
  <c r="AI117"/>
  <c r="AI118"/>
  <c r="AI120"/>
  <c r="AI121"/>
  <c r="AI122"/>
  <c r="AI123"/>
  <c r="AI124"/>
  <c r="AI125"/>
  <c r="AI126"/>
  <c r="AI128"/>
  <c r="AI129"/>
  <c r="AI131"/>
  <c r="AI132"/>
  <c r="AI133"/>
  <c r="AI134"/>
  <c r="AI135"/>
  <c r="AI138"/>
  <c r="AI139"/>
  <c r="AI140"/>
  <c r="AI141"/>
  <c r="AI142"/>
  <c r="AI143"/>
  <c r="AI144"/>
  <c r="AI145"/>
  <c r="AI147"/>
  <c r="AI148"/>
  <c r="AI149"/>
  <c r="AI150"/>
  <c r="AI151"/>
  <c r="AI152"/>
  <c r="AI153"/>
  <c r="AI154"/>
  <c r="AI155"/>
  <c r="AI156"/>
  <c r="AI157"/>
  <c r="AI158"/>
  <c r="AI160"/>
  <c r="AI161"/>
  <c r="AI162"/>
  <c r="AI163"/>
  <c r="AI164"/>
  <c r="AI165"/>
  <c r="AI166"/>
  <c r="AI168"/>
  <c r="AI169"/>
  <c r="AI170"/>
  <c r="AI171"/>
  <c r="AI173"/>
  <c r="AI174"/>
  <c r="AI175"/>
  <c r="AI176"/>
  <c r="AI177"/>
  <c r="AI178"/>
  <c r="AI179"/>
  <c r="AI180"/>
  <c r="BG180" s="1"/>
  <c r="AI183"/>
  <c r="BG183" s="1"/>
  <c r="AI184"/>
  <c r="BG184" s="1"/>
  <c r="AI185"/>
  <c r="BG185" s="1"/>
  <c r="AI187"/>
  <c r="BG187" s="1"/>
  <c r="AI188"/>
  <c r="BG188" s="1"/>
  <c r="AI189"/>
  <c r="BG189" s="1"/>
  <c r="AI190"/>
  <c r="BG190" s="1"/>
  <c r="AI192"/>
  <c r="BG192" s="1"/>
  <c r="AI193"/>
  <c r="BG193" s="1"/>
  <c r="AI195"/>
  <c r="BG195" s="1"/>
  <c r="AI196"/>
  <c r="BG196" s="1"/>
  <c r="AI197"/>
  <c r="BG197" s="1"/>
  <c r="AI199"/>
  <c r="AI200"/>
  <c r="BG200" s="1"/>
  <c r="AI201"/>
  <c r="BG201" s="1"/>
  <c r="AI202"/>
  <c r="BG202" s="1"/>
  <c r="AI93"/>
  <c r="BG90"/>
  <c r="BG94"/>
  <c r="BG95"/>
  <c r="BG96"/>
  <c r="BG97"/>
  <c r="BG98"/>
  <c r="BG99"/>
  <c r="BG100"/>
  <c r="BG101"/>
  <c r="BG102"/>
  <c r="BG103"/>
  <c r="BG104"/>
  <c r="BG105"/>
  <c r="BG107"/>
  <c r="BG108"/>
  <c r="BG109"/>
  <c r="BG112"/>
  <c r="BG113"/>
  <c r="BG114"/>
  <c r="BG115"/>
  <c r="BG117"/>
  <c r="BG118"/>
  <c r="BG120"/>
  <c r="BG121"/>
  <c r="BG122"/>
  <c r="BG123"/>
  <c r="BG124"/>
  <c r="BG125"/>
  <c r="BG126"/>
  <c r="BG128"/>
  <c r="BG129"/>
  <c r="BG131"/>
  <c r="BG132"/>
  <c r="BG133"/>
  <c r="BG134"/>
  <c r="BG135"/>
  <c r="BG138"/>
  <c r="BG139"/>
  <c r="BG140"/>
  <c r="BG141"/>
  <c r="BG142"/>
  <c r="BG143"/>
  <c r="BG144"/>
  <c r="BG145"/>
  <c r="BG147"/>
  <c r="BG148"/>
  <c r="BG149"/>
  <c r="BG150"/>
  <c r="BG151"/>
  <c r="BG152"/>
  <c r="BG153"/>
  <c r="BG154"/>
  <c r="BG155"/>
  <c r="BG156"/>
  <c r="BG157"/>
  <c r="BG160"/>
  <c r="BG161"/>
  <c r="BG162"/>
  <c r="BG163"/>
  <c r="BG164"/>
  <c r="BG165"/>
  <c r="BG166"/>
  <c r="BG168"/>
  <c r="BG169"/>
  <c r="BG170"/>
  <c r="BG171"/>
  <c r="BG173"/>
  <c r="BG174"/>
  <c r="BG175"/>
  <c r="BG176"/>
  <c r="BG177"/>
  <c r="BG178"/>
  <c r="BG179"/>
  <c r="BG204"/>
  <c r="AI81"/>
  <c r="BG81" s="1"/>
  <c r="AQ110" i="27"/>
  <c r="AQ106"/>
  <c r="AI9" i="23"/>
  <c r="BG9" s="1"/>
  <c r="AI10"/>
  <c r="BG10" s="1"/>
  <c r="AI11"/>
  <c r="BG11" s="1"/>
  <c r="AI12"/>
  <c r="BG12" s="1"/>
  <c r="AI13"/>
  <c r="BG13" s="1"/>
  <c r="AI15"/>
  <c r="BG15" s="1"/>
  <c r="AI16"/>
  <c r="BG16" s="1"/>
  <c r="AI17"/>
  <c r="BG17" s="1"/>
  <c r="AI18"/>
  <c r="BG18" s="1"/>
  <c r="AI19"/>
  <c r="BG19" s="1"/>
  <c r="AI21"/>
  <c r="BG21" s="1"/>
  <c r="AI22"/>
  <c r="BG22" s="1"/>
  <c r="AI23"/>
  <c r="BG23" s="1"/>
  <c r="AI24"/>
  <c r="BG24" s="1"/>
  <c r="AI25"/>
  <c r="BG25" s="1"/>
  <c r="AI27"/>
  <c r="BG27" s="1"/>
  <c r="AI28"/>
  <c r="BG28" s="1"/>
  <c r="AI30"/>
  <c r="BG30" s="1"/>
  <c r="AI31"/>
  <c r="BG31" s="1"/>
  <c r="AI32"/>
  <c r="BG32" s="1"/>
  <c r="AI33"/>
  <c r="BG33" s="1"/>
  <c r="AI34"/>
  <c r="BG34" s="1"/>
  <c r="AI35"/>
  <c r="BG35" s="1"/>
  <c r="AI36"/>
  <c r="BG36" s="1"/>
  <c r="AI37"/>
  <c r="BG37" s="1"/>
  <c r="AI39"/>
  <c r="BG39" s="1"/>
  <c r="AI41"/>
  <c r="BG41" s="1"/>
  <c r="AI42"/>
  <c r="BG42" s="1"/>
  <c r="AI43"/>
  <c r="BG43" s="1"/>
  <c r="AI44"/>
  <c r="BG44" s="1"/>
  <c r="AI45"/>
  <c r="BG45" s="1"/>
  <c r="AI46"/>
  <c r="BG46" s="1"/>
  <c r="AI47"/>
  <c r="BG47" s="1"/>
  <c r="AI48"/>
  <c r="BG48" s="1"/>
  <c r="AI49"/>
  <c r="BG49" s="1"/>
  <c r="AI50"/>
  <c r="BG50" s="1"/>
  <c r="AI52"/>
  <c r="BG52" s="1"/>
  <c r="AI53"/>
  <c r="BG53" s="1"/>
  <c r="AI54"/>
  <c r="BG54" s="1"/>
  <c r="AI55"/>
  <c r="BG55" s="1"/>
  <c r="AI56"/>
  <c r="BG56" s="1"/>
  <c r="AI58"/>
  <c r="BG58" s="1"/>
  <c r="AI59"/>
  <c r="BG59" s="1"/>
  <c r="AI60"/>
  <c r="BG60" s="1"/>
  <c r="AI62"/>
  <c r="BG62" s="1"/>
  <c r="AI63"/>
  <c r="BG63" s="1"/>
  <c r="AI64"/>
  <c r="BG64" s="1"/>
  <c r="AI67"/>
  <c r="BG67" s="1"/>
  <c r="AI68"/>
  <c r="BG68" s="1"/>
  <c r="AI69"/>
  <c r="BG69" s="1"/>
  <c r="AI71"/>
  <c r="BG71" s="1"/>
  <c r="AI72"/>
  <c r="BG72" s="1"/>
  <c r="AI73"/>
  <c r="BG73" s="1"/>
  <c r="AI74"/>
  <c r="BG74" s="1"/>
  <c r="AI76"/>
  <c r="BG76" s="1"/>
  <c r="AI77"/>
  <c r="BG77" s="1"/>
  <c r="AI79"/>
  <c r="BG79" s="1"/>
  <c r="AI80"/>
  <c r="BG80" s="1"/>
  <c r="AI82"/>
  <c r="BG82" s="1"/>
  <c r="AI83"/>
  <c r="BG83" s="1"/>
  <c r="AI85"/>
  <c r="BG85" s="1"/>
  <c r="AI86"/>
  <c r="BG86" s="1"/>
  <c r="AI87"/>
  <c r="BG87" s="1"/>
  <c r="AI88"/>
  <c r="BG88" s="1"/>
  <c r="BG8"/>
  <c r="BG13" i="25"/>
  <c r="BG16"/>
  <c r="BG22"/>
  <c r="BG24"/>
  <c r="BG25"/>
  <c r="BG27"/>
  <c r="BG28"/>
  <c r="BG29"/>
  <c r="BG30"/>
  <c r="BG31"/>
  <c r="BG33"/>
  <c r="BG35"/>
  <c r="BG36"/>
  <c r="BG37"/>
  <c r="BG38"/>
  <c r="BG40"/>
  <c r="BG41"/>
  <c r="BG43"/>
  <c r="BG44"/>
  <c r="BG45"/>
  <c r="BG46"/>
  <c r="BG47"/>
  <c r="BG48"/>
  <c r="BG49"/>
  <c r="BG50"/>
  <c r="BG51"/>
  <c r="BG52"/>
  <c r="BG53"/>
  <c r="BG55"/>
  <c r="BG56"/>
  <c r="BG57"/>
  <c r="BG59"/>
  <c r="BG60"/>
  <c r="BG64"/>
  <c r="BG65"/>
  <c r="BG66"/>
  <c r="BG69"/>
  <c r="BG70"/>
  <c r="BG71"/>
  <c r="BG72"/>
  <c r="BG73"/>
  <c r="BG75"/>
  <c r="BG76"/>
  <c r="BG77"/>
  <c r="BG78"/>
  <c r="BG79"/>
  <c r="BG81"/>
  <c r="BG82"/>
  <c r="BG83"/>
  <c r="BG85"/>
  <c r="BG86"/>
  <c r="BG87"/>
  <c r="BG88"/>
  <c r="BG91"/>
  <c r="BG92"/>
  <c r="BG93"/>
  <c r="BG95"/>
  <c r="BG96"/>
  <c r="BG97"/>
  <c r="BG98"/>
  <c r="BG100"/>
  <c r="BG101"/>
  <c r="BG103"/>
  <c r="BG104"/>
  <c r="BG105"/>
  <c r="BG106"/>
  <c r="BG107"/>
  <c r="BG109"/>
  <c r="BG110"/>
  <c r="BG111"/>
  <c r="BG112"/>
  <c r="BG114"/>
  <c r="BG117"/>
  <c r="BG118"/>
  <c r="BG119"/>
  <c r="BG120"/>
  <c r="BG121"/>
  <c r="BG122"/>
  <c r="BG123"/>
  <c r="BG124"/>
  <c r="BG125"/>
  <c r="BG126"/>
  <c r="BG127"/>
  <c r="BG128"/>
  <c r="BG129"/>
  <c r="BG131"/>
  <c r="BG132"/>
  <c r="BG133"/>
  <c r="BG136"/>
  <c r="BG137"/>
  <c r="BG138"/>
  <c r="BG142"/>
  <c r="BG144"/>
  <c r="BG145"/>
  <c r="BG147"/>
  <c r="BG151"/>
  <c r="BG152"/>
  <c r="BG153"/>
  <c r="BG154"/>
  <c r="BG155"/>
  <c r="BG156"/>
  <c r="BG158"/>
  <c r="BG159"/>
  <c r="BG161"/>
  <c r="BG162"/>
  <c r="BG163"/>
  <c r="BG164"/>
  <c r="BG165"/>
  <c r="BG168"/>
  <c r="BG169"/>
  <c r="BG170"/>
  <c r="BG171"/>
  <c r="BG172"/>
  <c r="BG173"/>
  <c r="BG174"/>
  <c r="BG175"/>
  <c r="BG176"/>
  <c r="BG177"/>
  <c r="BG178"/>
  <c r="BG179"/>
  <c r="BG180"/>
  <c r="BG182"/>
  <c r="BG183"/>
  <c r="BG184"/>
  <c r="BG186"/>
  <c r="BG187"/>
  <c r="BG188"/>
  <c r="BG189"/>
  <c r="BG190"/>
  <c r="BG191"/>
  <c r="BG192"/>
  <c r="BG193"/>
  <c r="BG194"/>
  <c r="BG195"/>
  <c r="BG196"/>
  <c r="BG197"/>
  <c r="BG198"/>
  <c r="BG201"/>
  <c r="BG202"/>
  <c r="BG203"/>
  <c r="BG204"/>
  <c r="BG205"/>
  <c r="BG206"/>
  <c r="BG207"/>
  <c r="BG209"/>
  <c r="BG210"/>
  <c r="BG211"/>
  <c r="BG212"/>
  <c r="BG214"/>
  <c r="BG215"/>
  <c r="BG216"/>
  <c r="BG217"/>
  <c r="BG218"/>
  <c r="BG219"/>
  <c r="BG220"/>
  <c r="BG221"/>
  <c r="BG224"/>
  <c r="BG225"/>
  <c r="BG226"/>
  <c r="BG228"/>
  <c r="BG229"/>
  <c r="BG230"/>
  <c r="BG231"/>
  <c r="BG233"/>
  <c r="BG234"/>
  <c r="BG235"/>
  <c r="BG236"/>
  <c r="BG237"/>
  <c r="BG238"/>
  <c r="BG239"/>
  <c r="BG240"/>
  <c r="BG242"/>
  <c r="BG243"/>
  <c r="BG244"/>
  <c r="BG245"/>
  <c r="BG247"/>
  <c r="BG8"/>
  <c r="AQ246"/>
  <c r="AU246"/>
  <c r="AY246"/>
  <c r="BC246"/>
  <c r="AI246"/>
  <c r="BG246" s="1"/>
  <c r="AM246"/>
  <c r="AI232"/>
  <c r="BG232" s="1"/>
  <c r="AM232"/>
  <c r="AQ232"/>
  <c r="AU232"/>
  <c r="AY232"/>
  <c r="BC232"/>
  <c r="AI227"/>
  <c r="AI241" s="1"/>
  <c r="AM227"/>
  <c r="AM241" s="1"/>
  <c r="AM248" s="1"/>
  <c r="AQ227"/>
  <c r="AQ241" s="1"/>
  <c r="AQ248" s="1"/>
  <c r="AU227"/>
  <c r="AU241" s="1"/>
  <c r="AU248" s="1"/>
  <c r="AY227"/>
  <c r="AY241" s="1"/>
  <c r="AY248" s="1"/>
  <c r="BC227"/>
  <c r="BC241" s="1"/>
  <c r="BC248" s="1"/>
  <c r="AI222"/>
  <c r="AM222"/>
  <c r="AQ222"/>
  <c r="AU222"/>
  <c r="AY222"/>
  <c r="BC222"/>
  <c r="AI213"/>
  <c r="AM213"/>
  <c r="AQ213"/>
  <c r="AU213"/>
  <c r="AY213"/>
  <c r="BC213"/>
  <c r="AI208"/>
  <c r="AM208"/>
  <c r="AQ208"/>
  <c r="AU208"/>
  <c r="AY208"/>
  <c r="BC208"/>
  <c r="AI200"/>
  <c r="AM200"/>
  <c r="AQ200"/>
  <c r="AU200"/>
  <c r="AY200"/>
  <c r="BC200"/>
  <c r="AI185"/>
  <c r="AM185"/>
  <c r="AQ185"/>
  <c r="AU185"/>
  <c r="AY185"/>
  <c r="BC185"/>
  <c r="AI166"/>
  <c r="AM166"/>
  <c r="AQ166"/>
  <c r="AU166"/>
  <c r="AY166"/>
  <c r="BC166"/>
  <c r="AI160"/>
  <c r="AM160"/>
  <c r="AQ160"/>
  <c r="AU160"/>
  <c r="AY160"/>
  <c r="BC160"/>
  <c r="AI157"/>
  <c r="AM157"/>
  <c r="AQ157"/>
  <c r="AU157"/>
  <c r="AY157"/>
  <c r="BC157"/>
  <c r="AI146"/>
  <c r="AM146"/>
  <c r="AQ146"/>
  <c r="AU146"/>
  <c r="AY146"/>
  <c r="BC146"/>
  <c r="AI143"/>
  <c r="AM143"/>
  <c r="AM167" s="1"/>
  <c r="AQ143"/>
  <c r="AU143"/>
  <c r="AY143"/>
  <c r="AY167" s="1"/>
  <c r="BC143"/>
  <c r="BC167" s="1"/>
  <c r="AI134"/>
  <c r="AM134"/>
  <c r="AQ134"/>
  <c r="AU134"/>
  <c r="AY134"/>
  <c r="BC134"/>
  <c r="AI130"/>
  <c r="AM130"/>
  <c r="AM135" s="1"/>
  <c r="AM223" s="1"/>
  <c r="AM249" s="1"/>
  <c r="AQ130"/>
  <c r="AU130"/>
  <c r="AU135" s="1"/>
  <c r="AY130"/>
  <c r="AY135" s="1"/>
  <c r="AY223" s="1"/>
  <c r="AY249" s="1"/>
  <c r="BC130"/>
  <c r="BC135" s="1"/>
  <c r="BC223" s="1"/>
  <c r="BC249" s="1"/>
  <c r="BC113"/>
  <c r="AU113"/>
  <c r="AI113"/>
  <c r="BG113" s="1"/>
  <c r="AM113"/>
  <c r="BC102"/>
  <c r="AU102"/>
  <c r="AI102"/>
  <c r="AM102"/>
  <c r="BC99"/>
  <c r="AU99"/>
  <c r="AI99"/>
  <c r="BG99" s="1"/>
  <c r="AM99"/>
  <c r="BC94"/>
  <c r="BC108" s="1"/>
  <c r="BC115" s="1"/>
  <c r="AU94"/>
  <c r="AU108" s="1"/>
  <c r="AU115" s="1"/>
  <c r="AI94"/>
  <c r="BG94" s="1"/>
  <c r="AM94"/>
  <c r="AM108" s="1"/>
  <c r="AM115" s="1"/>
  <c r="BC89"/>
  <c r="AU89"/>
  <c r="AI89"/>
  <c r="BG89" s="1"/>
  <c r="AM89"/>
  <c r="BC84"/>
  <c r="AU84"/>
  <c r="AI84"/>
  <c r="BG84" s="1"/>
  <c r="AM84"/>
  <c r="BC80"/>
  <c r="AU80"/>
  <c r="AI80"/>
  <c r="AM80"/>
  <c r="BC74"/>
  <c r="AU74"/>
  <c r="AI74"/>
  <c r="BG74" s="1"/>
  <c r="BC54"/>
  <c r="AU54"/>
  <c r="AI54"/>
  <c r="BG54" s="1"/>
  <c r="AM54"/>
  <c r="BC42"/>
  <c r="BC58" s="1"/>
  <c r="AU42"/>
  <c r="AU58" s="1"/>
  <c r="AI42"/>
  <c r="BG42" s="1"/>
  <c r="AM42"/>
  <c r="AM58" s="1"/>
  <c r="AI39"/>
  <c r="BG39" s="1"/>
  <c r="BC26"/>
  <c r="BC32" s="1"/>
  <c r="BC90" s="1"/>
  <c r="AU32"/>
  <c r="AI26"/>
  <c r="AM26"/>
  <c r="AM32" s="1"/>
  <c r="BO21" i="27"/>
  <c r="BO22"/>
  <c r="BO23"/>
  <c r="BO24"/>
  <c r="BO25"/>
  <c r="BO27"/>
  <c r="BO28"/>
  <c r="BO30"/>
  <c r="BO31"/>
  <c r="BO32"/>
  <c r="BO33"/>
  <c r="BO34"/>
  <c r="BO35"/>
  <c r="BO36"/>
  <c r="BO37"/>
  <c r="BO39"/>
  <c r="BO41"/>
  <c r="BO42"/>
  <c r="BO43"/>
  <c r="BO44"/>
  <c r="BO45"/>
  <c r="BO46"/>
  <c r="BO47"/>
  <c r="BO48"/>
  <c r="BO49"/>
  <c r="BO50"/>
  <c r="BO52"/>
  <c r="BO53"/>
  <c r="BO54"/>
  <c r="BO55"/>
  <c r="BO56"/>
  <c r="BO58"/>
  <c r="BO59"/>
  <c r="BO60"/>
  <c r="BO62"/>
  <c r="BO63"/>
  <c r="BO64"/>
  <c r="BO67"/>
  <c r="BO68"/>
  <c r="BO69"/>
  <c r="BO71"/>
  <c r="BO72"/>
  <c r="BO73"/>
  <c r="BO74"/>
  <c r="BO76"/>
  <c r="BO77"/>
  <c r="BO79"/>
  <c r="BO80"/>
  <c r="BO81"/>
  <c r="BO82"/>
  <c r="BO83"/>
  <c r="BO85"/>
  <c r="BO86"/>
  <c r="BO87"/>
  <c r="BO88"/>
  <c r="BO90"/>
  <c r="BO93"/>
  <c r="BO94"/>
  <c r="BO95"/>
  <c r="BO96"/>
  <c r="BO97"/>
  <c r="BO98"/>
  <c r="BO99"/>
  <c r="BO100"/>
  <c r="BO101"/>
  <c r="BO102"/>
  <c r="BO103"/>
  <c r="BO104"/>
  <c r="BO105"/>
  <c r="BO107"/>
  <c r="BO108"/>
  <c r="BO109"/>
  <c r="BO112"/>
  <c r="BO113"/>
  <c r="BO114"/>
  <c r="BO115"/>
  <c r="BO117"/>
  <c r="BO118"/>
  <c r="BO120"/>
  <c r="BO121"/>
  <c r="BO122"/>
  <c r="BO123"/>
  <c r="BO124"/>
  <c r="BO125"/>
  <c r="BO126"/>
  <c r="BO127"/>
  <c r="BO128"/>
  <c r="BO129"/>
  <c r="BO131"/>
  <c r="BO132"/>
  <c r="BO134"/>
  <c r="BO135"/>
  <c r="BO136"/>
  <c r="BO137"/>
  <c r="BO138"/>
  <c r="BO141"/>
  <c r="BO142"/>
  <c r="BO143"/>
  <c r="BO144"/>
  <c r="BO145"/>
  <c r="BO146"/>
  <c r="BO147"/>
  <c r="BO148"/>
  <c r="BO150"/>
  <c r="BO151"/>
  <c r="BO152"/>
  <c r="BO153"/>
  <c r="BO154"/>
  <c r="BO155"/>
  <c r="BO156"/>
  <c r="BO157"/>
  <c r="BO158"/>
  <c r="BO159"/>
  <c r="BO160"/>
  <c r="BO161"/>
  <c r="BO163"/>
  <c r="BO164"/>
  <c r="BO165"/>
  <c r="BO166"/>
  <c r="BO167"/>
  <c r="BO168"/>
  <c r="BO169"/>
  <c r="BO171"/>
  <c r="BO172"/>
  <c r="BO173"/>
  <c r="BO174"/>
  <c r="BO176"/>
  <c r="BO177"/>
  <c r="BO178"/>
  <c r="BO179"/>
  <c r="BO180"/>
  <c r="BO181"/>
  <c r="BO182"/>
  <c r="BO183"/>
  <c r="BO186"/>
  <c r="BO187"/>
  <c r="BO188"/>
  <c r="BO190"/>
  <c r="BO191"/>
  <c r="BO192"/>
  <c r="BO193"/>
  <c r="BO195"/>
  <c r="BO196"/>
  <c r="BO197"/>
  <c r="BO198"/>
  <c r="BO199"/>
  <c r="BO200"/>
  <c r="BO202"/>
  <c r="BO203"/>
  <c r="BO204"/>
  <c r="BO205"/>
  <c r="BO207"/>
  <c r="BO9"/>
  <c r="BO10"/>
  <c r="BO11"/>
  <c r="BO12"/>
  <c r="BO13"/>
  <c r="BO15"/>
  <c r="BO16"/>
  <c r="BO17"/>
  <c r="BO18"/>
  <c r="BO19"/>
  <c r="BO8"/>
  <c r="AQ206"/>
  <c r="BO206" s="1"/>
  <c r="AU206"/>
  <c r="AY206"/>
  <c r="BC206"/>
  <c r="BG206"/>
  <c r="BK206"/>
  <c r="AQ194"/>
  <c r="BO194" s="1"/>
  <c r="AU194"/>
  <c r="AY194"/>
  <c r="BC194"/>
  <c r="BG194"/>
  <c r="BK194"/>
  <c r="AQ189"/>
  <c r="BO189" s="1"/>
  <c r="AU189"/>
  <c r="AU201" s="1"/>
  <c r="AU208" s="1"/>
  <c r="AY189"/>
  <c r="AY201" s="1"/>
  <c r="AY208" s="1"/>
  <c r="BC189"/>
  <c r="BC201" s="1"/>
  <c r="BC208" s="1"/>
  <c r="BG189"/>
  <c r="BG201" s="1"/>
  <c r="BG208" s="1"/>
  <c r="BK189"/>
  <c r="BK201" s="1"/>
  <c r="BK208" s="1"/>
  <c r="AQ184"/>
  <c r="AU184"/>
  <c r="AY184"/>
  <c r="BC184"/>
  <c r="BG184"/>
  <c r="BK184"/>
  <c r="AQ175"/>
  <c r="AU175"/>
  <c r="AY175"/>
  <c r="BC175"/>
  <c r="BG175"/>
  <c r="BK175"/>
  <c r="AU170"/>
  <c r="AY170"/>
  <c r="BC170"/>
  <c r="BG170"/>
  <c r="BK170"/>
  <c r="AQ162"/>
  <c r="AU162"/>
  <c r="AY162"/>
  <c r="BC162"/>
  <c r="BG162"/>
  <c r="BK162"/>
  <c r="AQ149"/>
  <c r="AU149"/>
  <c r="AY149"/>
  <c r="BC149"/>
  <c r="BG149"/>
  <c r="BK149"/>
  <c r="AQ139"/>
  <c r="AU139"/>
  <c r="AY139"/>
  <c r="BC139"/>
  <c r="BG139"/>
  <c r="BK139"/>
  <c r="AQ133"/>
  <c r="AU133"/>
  <c r="AY133"/>
  <c r="BC133"/>
  <c r="BG133"/>
  <c r="BK133"/>
  <c r="AQ130"/>
  <c r="AU130"/>
  <c r="BC130"/>
  <c r="BG130"/>
  <c r="BK130"/>
  <c r="AQ119"/>
  <c r="AU119"/>
  <c r="AY119"/>
  <c r="BC119"/>
  <c r="BG119"/>
  <c r="BK119"/>
  <c r="AQ116"/>
  <c r="AU116"/>
  <c r="AY116"/>
  <c r="BC116"/>
  <c r="BG116"/>
  <c r="BK116"/>
  <c r="AU110"/>
  <c r="AY110"/>
  <c r="BC110"/>
  <c r="BG110"/>
  <c r="BK110"/>
  <c r="BO110" s="1"/>
  <c r="AU106"/>
  <c r="AY106"/>
  <c r="AY111" s="1"/>
  <c r="BC106"/>
  <c r="BC111" s="1"/>
  <c r="BG106"/>
  <c r="BG111" s="1"/>
  <c r="BK106"/>
  <c r="BK111" s="1"/>
  <c r="AQ89"/>
  <c r="AU89"/>
  <c r="BK78"/>
  <c r="BC78"/>
  <c r="AQ78"/>
  <c r="AU78"/>
  <c r="AU84" s="1"/>
  <c r="BK75"/>
  <c r="BC75"/>
  <c r="AQ75"/>
  <c r="AU75"/>
  <c r="BK70"/>
  <c r="BK84" s="1"/>
  <c r="BC70"/>
  <c r="BC84" s="1"/>
  <c r="AQ70"/>
  <c r="AQ84" s="1"/>
  <c r="AU70"/>
  <c r="BK65"/>
  <c r="BC65"/>
  <c r="AQ65"/>
  <c r="AU65"/>
  <c r="BK61"/>
  <c r="BC61"/>
  <c r="AQ61"/>
  <c r="AU61"/>
  <c r="BK57"/>
  <c r="BC57"/>
  <c r="AQ57"/>
  <c r="AU57"/>
  <c r="BK51"/>
  <c r="BC51"/>
  <c r="AQ51"/>
  <c r="AU51"/>
  <c r="BK38"/>
  <c r="BC38"/>
  <c r="AQ38"/>
  <c r="AU38"/>
  <c r="BK29"/>
  <c r="BK40" s="1"/>
  <c r="BC29"/>
  <c r="BC40" s="1"/>
  <c r="AQ29"/>
  <c r="AU29"/>
  <c r="AU40" s="1"/>
  <c r="BK26"/>
  <c r="BC26"/>
  <c r="AQ26"/>
  <c r="AU26"/>
  <c r="BK14"/>
  <c r="BK20" s="1"/>
  <c r="BC14"/>
  <c r="BC20" s="1"/>
  <c r="AQ14"/>
  <c r="AQ20" s="1"/>
  <c r="AU14"/>
  <c r="AU20" s="1"/>
  <c r="AI207" i="26"/>
  <c r="AM207"/>
  <c r="AQ207"/>
  <c r="AU207"/>
  <c r="AY207"/>
  <c r="BC207"/>
  <c r="AI195"/>
  <c r="AM195"/>
  <c r="AQ195"/>
  <c r="AU195"/>
  <c r="AY195"/>
  <c r="BC195"/>
  <c r="AI190"/>
  <c r="BG190" s="1"/>
  <c r="AM190"/>
  <c r="AM202" s="1"/>
  <c r="AM209" s="1"/>
  <c r="AQ190"/>
  <c r="AQ202" s="1"/>
  <c r="AQ209" s="1"/>
  <c r="AU190"/>
  <c r="AU202" s="1"/>
  <c r="AU209" s="1"/>
  <c r="AY190"/>
  <c r="AY202" s="1"/>
  <c r="AY209" s="1"/>
  <c r="BC190"/>
  <c r="BC202" s="1"/>
  <c r="BC209" s="1"/>
  <c r="AI185"/>
  <c r="AM185"/>
  <c r="AQ185"/>
  <c r="AU185"/>
  <c r="AY185"/>
  <c r="BC185"/>
  <c r="AI176"/>
  <c r="AM176"/>
  <c r="AQ176"/>
  <c r="AU176"/>
  <c r="AY176"/>
  <c r="BC176"/>
  <c r="AI171"/>
  <c r="AM171"/>
  <c r="AQ171"/>
  <c r="AU171"/>
  <c r="AY171"/>
  <c r="BC171"/>
  <c r="AI163"/>
  <c r="AM163"/>
  <c r="AQ163"/>
  <c r="AU163"/>
  <c r="AY163"/>
  <c r="BC163"/>
  <c r="AI150"/>
  <c r="AM150"/>
  <c r="AQ150"/>
  <c r="AU150"/>
  <c r="AY150"/>
  <c r="BC150"/>
  <c r="AI140"/>
  <c r="AM140"/>
  <c r="AQ140"/>
  <c r="AU140"/>
  <c r="AY140"/>
  <c r="BC140"/>
  <c r="AI134"/>
  <c r="BG134" s="1"/>
  <c r="AM134"/>
  <c r="AQ134"/>
  <c r="AU134"/>
  <c r="AY134"/>
  <c r="BC134"/>
  <c r="AI131"/>
  <c r="AM131"/>
  <c r="AQ131"/>
  <c r="AU131"/>
  <c r="AY131"/>
  <c r="BC131"/>
  <c r="AI120"/>
  <c r="AM120"/>
  <c r="AQ120"/>
  <c r="AU120"/>
  <c r="AY120"/>
  <c r="BC120"/>
  <c r="AI117"/>
  <c r="AM117"/>
  <c r="AQ117"/>
  <c r="AU117"/>
  <c r="AU141" s="1"/>
  <c r="AY117"/>
  <c r="BC117"/>
  <c r="AI111"/>
  <c r="AM111"/>
  <c r="AQ111"/>
  <c r="AU111"/>
  <c r="AY111"/>
  <c r="BC111"/>
  <c r="AI107"/>
  <c r="AI112" s="1"/>
  <c r="AM107"/>
  <c r="AM112" s="1"/>
  <c r="AQ107"/>
  <c r="AQ112" s="1"/>
  <c r="AU107"/>
  <c r="AU112" s="1"/>
  <c r="AU186" s="1"/>
  <c r="AU210" s="1"/>
  <c r="AY107"/>
  <c r="AY112" s="1"/>
  <c r="BC107"/>
  <c r="BC112" s="1"/>
  <c r="BC90"/>
  <c r="AU90"/>
  <c r="AI90"/>
  <c r="AM90"/>
  <c r="BC79"/>
  <c r="AU79"/>
  <c r="AI79"/>
  <c r="AM79"/>
  <c r="BC76"/>
  <c r="AU76"/>
  <c r="AI76"/>
  <c r="AM76"/>
  <c r="BC71"/>
  <c r="BC85" s="1"/>
  <c r="BC92" s="1"/>
  <c r="AU71"/>
  <c r="AU85" s="1"/>
  <c r="AU92" s="1"/>
  <c r="AI71"/>
  <c r="AI85" s="1"/>
  <c r="AM71"/>
  <c r="AM85" s="1"/>
  <c r="AM92" s="1"/>
  <c r="BC66"/>
  <c r="AU66"/>
  <c r="AI66"/>
  <c r="AM66"/>
  <c r="BC62"/>
  <c r="AU62"/>
  <c r="AI62"/>
  <c r="AM62"/>
  <c r="BC58"/>
  <c r="AU58"/>
  <c r="AI58"/>
  <c r="AM58"/>
  <c r="BC52"/>
  <c r="AU52"/>
  <c r="AI52"/>
  <c r="AM52"/>
  <c r="BC38"/>
  <c r="AU38"/>
  <c r="AI38"/>
  <c r="AM38"/>
  <c r="BC29"/>
  <c r="BC40" s="1"/>
  <c r="AU29"/>
  <c r="AU40" s="1"/>
  <c r="AI29"/>
  <c r="AI40" s="1"/>
  <c r="AM29"/>
  <c r="AM40" s="1"/>
  <c r="BC26"/>
  <c r="AU26"/>
  <c r="AI26"/>
  <c r="AM26"/>
  <c r="BG19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1"/>
  <c r="BG42"/>
  <c r="BG43"/>
  <c r="BG44"/>
  <c r="BG45"/>
  <c r="BG46"/>
  <c r="BG47"/>
  <c r="BG48"/>
  <c r="BG49"/>
  <c r="BG50"/>
  <c r="BG51"/>
  <c r="BG53"/>
  <c r="BG54"/>
  <c r="BG55"/>
  <c r="BG56"/>
  <c r="BG57"/>
  <c r="BG58"/>
  <c r="BG59"/>
  <c r="BG60"/>
  <c r="BG61"/>
  <c r="BG62"/>
  <c r="BG63"/>
  <c r="BG64"/>
  <c r="BG65"/>
  <c r="BG66"/>
  <c r="BG68"/>
  <c r="BG69"/>
  <c r="BG70"/>
  <c r="BG71"/>
  <c r="BG72"/>
  <c r="BG73"/>
  <c r="BG74"/>
  <c r="BG75"/>
  <c r="BG76"/>
  <c r="BG77"/>
  <c r="BG78"/>
  <c r="BG79"/>
  <c r="BG80"/>
  <c r="BG81"/>
  <c r="BG82"/>
  <c r="BG83"/>
  <c r="BG84"/>
  <c r="BG86"/>
  <c r="BG87"/>
  <c r="BG88"/>
  <c r="BG89"/>
  <c r="BG90"/>
  <c r="BG91"/>
  <c r="BG94"/>
  <c r="BG95"/>
  <c r="BG96"/>
  <c r="BG97"/>
  <c r="BG98"/>
  <c r="BG99"/>
  <c r="BG100"/>
  <c r="BG101"/>
  <c r="BG102"/>
  <c r="BG103"/>
  <c r="BG104"/>
  <c r="BG105"/>
  <c r="BG106"/>
  <c r="BG107"/>
  <c r="BG108"/>
  <c r="BG109"/>
  <c r="BG110"/>
  <c r="BG111"/>
  <c r="BG113"/>
  <c r="BG114"/>
  <c r="BG115"/>
  <c r="BG116"/>
  <c r="BG117"/>
  <c r="BG118"/>
  <c r="BG119"/>
  <c r="BG121"/>
  <c r="BG122"/>
  <c r="BG123"/>
  <c r="BG124"/>
  <c r="BG125"/>
  <c r="BG126"/>
  <c r="BG127"/>
  <c r="BG128"/>
  <c r="BG129"/>
  <c r="BG130"/>
  <c r="BG131"/>
  <c r="BG132"/>
  <c r="BG133"/>
  <c r="BG135"/>
  <c r="BG136"/>
  <c r="BG137"/>
  <c r="BG138"/>
  <c r="BG139"/>
  <c r="BG140"/>
  <c r="BG142"/>
  <c r="BG143"/>
  <c r="BG144"/>
  <c r="BG145"/>
  <c r="BG146"/>
  <c r="BG147"/>
  <c r="BG148"/>
  <c r="BG149"/>
  <c r="BG151"/>
  <c r="BG152"/>
  <c r="BG153"/>
  <c r="BG154"/>
  <c r="BG155"/>
  <c r="BG156"/>
  <c r="BG157"/>
  <c r="BG158"/>
  <c r="BG159"/>
  <c r="BG160"/>
  <c r="BG161"/>
  <c r="BG162"/>
  <c r="BG163"/>
  <c r="BG164"/>
  <c r="BG165"/>
  <c r="BG166"/>
  <c r="BG167"/>
  <c r="BG168"/>
  <c r="BG169"/>
  <c r="BG170"/>
  <c r="BG171"/>
  <c r="BG172"/>
  <c r="BG173"/>
  <c r="BG174"/>
  <c r="BG175"/>
  <c r="BG177"/>
  <c r="BG178"/>
  <c r="BG179"/>
  <c r="BG180"/>
  <c r="BG181"/>
  <c r="BG182"/>
  <c r="BG183"/>
  <c r="BG184"/>
  <c r="BG185"/>
  <c r="BG187"/>
  <c r="BG188"/>
  <c r="BG189"/>
  <c r="BG191"/>
  <c r="BG192"/>
  <c r="BG193"/>
  <c r="BG194"/>
  <c r="BG195"/>
  <c r="BG196"/>
  <c r="BG197"/>
  <c r="BG198"/>
  <c r="BG199"/>
  <c r="BG200"/>
  <c r="BG201"/>
  <c r="BG203"/>
  <c r="BG204"/>
  <c r="BG205"/>
  <c r="BG206"/>
  <c r="BG207"/>
  <c r="BG208"/>
  <c r="BG9"/>
  <c r="BG10"/>
  <c r="BG11"/>
  <c r="BG12"/>
  <c r="BG13"/>
  <c r="BG15"/>
  <c r="BG16"/>
  <c r="BG17"/>
  <c r="BG18"/>
  <c r="BG8"/>
  <c r="BC14"/>
  <c r="BC20" s="1"/>
  <c r="BC67" s="1"/>
  <c r="AU14"/>
  <c r="AU20" s="1"/>
  <c r="AM14"/>
  <c r="AM20" s="1"/>
  <c r="AI14"/>
  <c r="BG14" s="1"/>
  <c r="AX10" i="38"/>
  <c r="AX9"/>
  <c r="AX8"/>
  <c r="S10"/>
  <c r="S8"/>
  <c r="S11" s="1"/>
  <c r="AX22" i="41"/>
  <c r="S22"/>
  <c r="AX11"/>
  <c r="S11"/>
  <c r="AX33"/>
  <c r="S33"/>
  <c r="AX11" i="38"/>
  <c r="BC78" i="23" l="1"/>
  <c r="AM78"/>
  <c r="BJ9" i="41"/>
  <c r="BJ10"/>
  <c r="AE9"/>
  <c r="AE10"/>
  <c r="BF32"/>
  <c r="BF10" i="38" s="1"/>
  <c r="AA32" i="41"/>
  <c r="AA10" i="38" s="1"/>
  <c r="AY140" i="27"/>
  <c r="AM203" i="23"/>
  <c r="AM191"/>
  <c r="AM186"/>
  <c r="AM198" s="1"/>
  <c r="AM181"/>
  <c r="AM172"/>
  <c r="AM159"/>
  <c r="AM116"/>
  <c r="AM110"/>
  <c r="AM89"/>
  <c r="AM75"/>
  <c r="AM70"/>
  <c r="AM65"/>
  <c r="AM61"/>
  <c r="AM57"/>
  <c r="AM51"/>
  <c r="AM38"/>
  <c r="AM29"/>
  <c r="AM26"/>
  <c r="AM106"/>
  <c r="AQ203"/>
  <c r="AQ191"/>
  <c r="AQ186"/>
  <c r="AQ198" s="1"/>
  <c r="AQ181"/>
  <c r="AQ172"/>
  <c r="AQ159"/>
  <c r="AQ119"/>
  <c r="AQ116"/>
  <c r="AQ110"/>
  <c r="AQ106"/>
  <c r="AM14"/>
  <c r="AM20" s="1"/>
  <c r="BC89"/>
  <c r="BC75"/>
  <c r="BC70"/>
  <c r="BC65"/>
  <c r="AA26" i="24" s="1"/>
  <c r="BC61" i="23"/>
  <c r="AA11" i="24" s="1"/>
  <c r="BC57" i="23"/>
  <c r="AA25" i="24" s="1"/>
  <c r="BC51" i="23"/>
  <c r="AA10" i="24" s="1"/>
  <c r="BC38" i="23"/>
  <c r="BC29"/>
  <c r="BC26"/>
  <c r="AA24" i="24" s="1"/>
  <c r="AY203" i="23"/>
  <c r="AY191"/>
  <c r="AY186"/>
  <c r="AY198" s="1"/>
  <c r="AY205" s="1"/>
  <c r="AY181"/>
  <c r="AY172"/>
  <c r="AY167"/>
  <c r="AY159"/>
  <c r="AY146"/>
  <c r="AY136"/>
  <c r="AY130"/>
  <c r="AY127"/>
  <c r="AY119"/>
  <c r="AY116"/>
  <c r="AY110"/>
  <c r="AY111" s="1"/>
  <c r="AU203"/>
  <c r="AU191"/>
  <c r="AU186"/>
  <c r="AU198" s="1"/>
  <c r="AU181"/>
  <c r="AU172"/>
  <c r="AU167"/>
  <c r="AU159"/>
  <c r="AU146"/>
  <c r="AU136"/>
  <c r="AU130"/>
  <c r="AU127"/>
  <c r="AU119"/>
  <c r="AU116"/>
  <c r="AU110"/>
  <c r="AU111" s="1"/>
  <c r="AM84"/>
  <c r="AM91" s="1"/>
  <c r="AM111"/>
  <c r="AQ111"/>
  <c r="AA8" i="24"/>
  <c r="BC84" i="23"/>
  <c r="BC91" s="1"/>
  <c r="AA14" i="24" s="1"/>
  <c r="BB9"/>
  <c r="BJ9" s="1"/>
  <c r="AM167" i="23"/>
  <c r="AM146"/>
  <c r="AM136"/>
  <c r="AM130"/>
  <c r="AM127"/>
  <c r="AM119"/>
  <c r="AM137" s="1"/>
  <c r="AQ167"/>
  <c r="AQ146"/>
  <c r="AQ136"/>
  <c r="AQ130"/>
  <c r="AQ127"/>
  <c r="AQ137" s="1"/>
  <c r="BC203"/>
  <c r="BC191"/>
  <c r="BC186"/>
  <c r="BC198" s="1"/>
  <c r="BC181"/>
  <c r="BF26" i="24" s="1"/>
  <c r="BC172" i="23"/>
  <c r="BF25" i="24" s="1"/>
  <c r="BC167" i="23"/>
  <c r="BF24" i="24" s="1"/>
  <c r="BC159" i="23"/>
  <c r="BF12" i="24" s="1"/>
  <c r="BC146" i="23"/>
  <c r="BF11" i="24" s="1"/>
  <c r="BC136" i="23"/>
  <c r="BC127"/>
  <c r="BC119"/>
  <c r="BC116"/>
  <c r="BC137" s="1"/>
  <c r="BF10" i="24" s="1"/>
  <c r="BC110" i="23"/>
  <c r="BC106"/>
  <c r="BC111" s="1"/>
  <c r="AY137"/>
  <c r="AU137"/>
  <c r="AU91" i="27"/>
  <c r="BC93" i="26"/>
  <c r="AY141"/>
  <c r="AY186" s="1"/>
  <c r="AY210" s="1"/>
  <c r="AM141"/>
  <c r="AM186" s="1"/>
  <c r="AM210" s="1"/>
  <c r="BG120"/>
  <c r="BG176"/>
  <c r="BG140" i="27"/>
  <c r="BG185" s="1"/>
  <c r="BG209" s="1"/>
  <c r="BC140"/>
  <c r="AU90" i="25"/>
  <c r="BG130"/>
  <c r="BG143"/>
  <c r="AU167"/>
  <c r="AU223" s="1"/>
  <c r="AU249" s="1"/>
  <c r="BG146"/>
  <c r="BG157"/>
  <c r="BG160"/>
  <c r="BG166"/>
  <c r="BG185"/>
  <c r="BG208"/>
  <c r="BG241"/>
  <c r="BG227"/>
  <c r="AE22" i="41"/>
  <c r="BJ22"/>
  <c r="AE10" i="38"/>
  <c r="W11"/>
  <c r="BJ10"/>
  <c r="BG52" i="26"/>
  <c r="AQ141"/>
  <c r="BC141"/>
  <c r="BC186" s="1"/>
  <c r="BC210" s="1"/>
  <c r="AQ186"/>
  <c r="AQ210" s="1"/>
  <c r="AY185" i="27"/>
  <c r="AY209" s="1"/>
  <c r="BK140"/>
  <c r="AU140"/>
  <c r="BK185"/>
  <c r="BK209" s="1"/>
  <c r="AU111"/>
  <c r="AU185" s="1"/>
  <c r="AU209" s="1"/>
  <c r="BO106"/>
  <c r="AM90" i="25"/>
  <c r="AM116" s="1"/>
  <c r="AI106" i="23"/>
  <c r="AQ167" i="25"/>
  <c r="AQ135"/>
  <c r="AI119" i="23"/>
  <c r="BG119" s="1"/>
  <c r="AI203"/>
  <c r="BG203" s="1"/>
  <c r="AI186"/>
  <c r="AI181"/>
  <c r="AI172"/>
  <c r="AI136"/>
  <c r="BG136" s="1"/>
  <c r="AI130"/>
  <c r="BG130" s="1"/>
  <c r="AI191"/>
  <c r="BG191" s="1"/>
  <c r="AI167"/>
  <c r="AI159"/>
  <c r="AI146"/>
  <c r="AI127"/>
  <c r="BG127" s="1"/>
  <c r="BG40" i="26"/>
  <c r="AI92"/>
  <c r="BG85"/>
  <c r="BG112"/>
  <c r="AU93"/>
  <c r="AU67"/>
  <c r="AU92" i="27"/>
  <c r="AU66"/>
  <c r="AM93" i="26"/>
  <c r="BC185" i="27"/>
  <c r="BC209" s="1"/>
  <c r="BF29" i="24"/>
  <c r="BF31" s="1"/>
  <c r="BC66" i="27"/>
  <c r="BC116" i="25"/>
  <c r="BC251" s="1"/>
  <c r="AU116"/>
  <c r="AA29" i="24"/>
  <c r="AA31" s="1"/>
  <c r="BG102" i="25"/>
  <c r="BG80"/>
  <c r="BG199" i="23"/>
  <c r="BB11" i="38"/>
  <c r="AM67" i="26"/>
  <c r="AI141"/>
  <c r="AI186" s="1"/>
  <c r="AI202"/>
  <c r="BK66" i="27"/>
  <c r="BG150" i="26"/>
  <c r="AI20"/>
  <c r="BO116" i="27"/>
  <c r="BO130"/>
  <c r="BO139"/>
  <c r="BG26" i="25"/>
  <c r="BG134"/>
  <c r="BG200"/>
  <c r="BG213"/>
  <c r="BG93" i="23"/>
  <c r="AI116"/>
  <c r="AI110"/>
  <c r="BG110" s="1"/>
  <c r="BO119" i="27"/>
  <c r="BO133"/>
  <c r="BG222" i="25"/>
  <c r="BG106" i="23"/>
  <c r="AI14"/>
  <c r="AI26"/>
  <c r="AI29"/>
  <c r="AI38"/>
  <c r="BG38" s="1"/>
  <c r="AI51"/>
  <c r="AI57"/>
  <c r="AI61"/>
  <c r="AI65"/>
  <c r="AI70"/>
  <c r="AI75"/>
  <c r="BG75" s="1"/>
  <c r="AI78"/>
  <c r="BG78" s="1"/>
  <c r="AI89"/>
  <c r="BG89" s="1"/>
  <c r="AQ201" i="27"/>
  <c r="BO184"/>
  <c r="BO175"/>
  <c r="BO170"/>
  <c r="BO162"/>
  <c r="BO149"/>
  <c r="AQ140"/>
  <c r="AQ111"/>
  <c r="BO89"/>
  <c r="BO78"/>
  <c r="BO75"/>
  <c r="BO70"/>
  <c r="BO65"/>
  <c r="BO61"/>
  <c r="BO57"/>
  <c r="BO51"/>
  <c r="BO38"/>
  <c r="AQ40"/>
  <c r="AQ66" s="1"/>
  <c r="BO29"/>
  <c r="BO26"/>
  <c r="BO14"/>
  <c r="BO20"/>
  <c r="AI248" i="25"/>
  <c r="BG248" s="1"/>
  <c r="AI167"/>
  <c r="AI135"/>
  <c r="AI108"/>
  <c r="AI58"/>
  <c r="AI32"/>
  <c r="AQ92" i="27"/>
  <c r="C12" i="35"/>
  <c r="AL13" i="31"/>
  <c r="R13"/>
  <c r="AL13" i="30"/>
  <c r="R13"/>
  <c r="AE133" i="25"/>
  <c r="AE117"/>
  <c r="BG186" i="23" l="1"/>
  <c r="AI198"/>
  <c r="BC212" i="26"/>
  <c r="BJ8" i="41"/>
  <c r="BF11"/>
  <c r="BJ11" s="1"/>
  <c r="AE8"/>
  <c r="AA11"/>
  <c r="AE11" s="1"/>
  <c r="BJ30"/>
  <c r="BF33"/>
  <c r="BJ33" s="1"/>
  <c r="BJ9" i="38"/>
  <c r="BJ31" i="41"/>
  <c r="AE30"/>
  <c r="AA33"/>
  <c r="AE33" s="1"/>
  <c r="AE9" i="38"/>
  <c r="AE31" i="41"/>
  <c r="AU182" i="23"/>
  <c r="AU206" s="1"/>
  <c r="AY182"/>
  <c r="AY206" s="1"/>
  <c r="BC40"/>
  <c r="AM40"/>
  <c r="AM66" s="1"/>
  <c r="AM92" s="1"/>
  <c r="BB11" i="24"/>
  <c r="BJ11" s="1"/>
  <c r="BB12"/>
  <c r="BJ12" s="1"/>
  <c r="BB24"/>
  <c r="BB25"/>
  <c r="BJ25" s="1"/>
  <c r="BG181" i="23"/>
  <c r="BC182"/>
  <c r="BC206" s="1"/>
  <c r="BF8" i="24"/>
  <c r="BF13" s="1"/>
  <c r="BF15" s="1"/>
  <c r="AQ182" i="23"/>
  <c r="AQ206" s="1"/>
  <c r="AM182"/>
  <c r="AM206" s="1"/>
  <c r="BF32" i="24"/>
  <c r="AA32"/>
  <c r="BG146" i="23"/>
  <c r="BC91" i="27"/>
  <c r="BC92" s="1"/>
  <c r="BK91"/>
  <c r="BG167" i="23"/>
  <c r="BG172"/>
  <c r="AI111"/>
  <c r="BG159"/>
  <c r="BB26" i="24"/>
  <c r="BJ26" s="1"/>
  <c r="AQ223" i="25"/>
  <c r="AQ249" s="1"/>
  <c r="BG186" i="26"/>
  <c r="BG198" i="23"/>
  <c r="BG57"/>
  <c r="W25" i="24"/>
  <c r="AE25" s="1"/>
  <c r="BG202" i="26"/>
  <c r="AI209"/>
  <c r="BG61" i="23"/>
  <c r="W11" i="24"/>
  <c r="AE11" s="1"/>
  <c r="BG111" i="23"/>
  <c r="BJ24" i="24"/>
  <c r="AI93" i="26"/>
  <c r="BG92"/>
  <c r="BG26" i="23"/>
  <c r="W24" i="24"/>
  <c r="AI67" i="26"/>
  <c r="BG20"/>
  <c r="BG116" i="23"/>
  <c r="AI137"/>
  <c r="BG58" i="25"/>
  <c r="BG65" i="23"/>
  <c r="W26" i="24"/>
  <c r="AE26" s="1"/>
  <c r="BG167" i="25"/>
  <c r="BG51" i="23"/>
  <c r="W10" i="24"/>
  <c r="AE10" s="1"/>
  <c r="BG141" i="26"/>
  <c r="BG70" i="23"/>
  <c r="AI84"/>
  <c r="BG29"/>
  <c r="AI40"/>
  <c r="BG14"/>
  <c r="AI20"/>
  <c r="BO201" i="27"/>
  <c r="AQ208"/>
  <c r="BO140"/>
  <c r="BO111"/>
  <c r="AQ185"/>
  <c r="BO40"/>
  <c r="BO66"/>
  <c r="BG135" i="25"/>
  <c r="AI223"/>
  <c r="BG108"/>
  <c r="AI115"/>
  <c r="BG32"/>
  <c r="AI90"/>
  <c r="AI162" i="27"/>
  <c r="AE31" i="25"/>
  <c r="AY18" i="29"/>
  <c r="AE9"/>
  <c r="AE11"/>
  <c r="AE12"/>
  <c r="AE13"/>
  <c r="AE14"/>
  <c r="AE21"/>
  <c r="AE23"/>
  <c r="AE26"/>
  <c r="AE27"/>
  <c r="AE131" i="25"/>
  <c r="AE123"/>
  <c r="AE200"/>
  <c r="AE20"/>
  <c r="AE177"/>
  <c r="AE174"/>
  <c r="AE180"/>
  <c r="AE166"/>
  <c r="AE160"/>
  <c r="AE147"/>
  <c r="AE157" s="1"/>
  <c r="AE146"/>
  <c r="AE143"/>
  <c r="AE134"/>
  <c r="AE130"/>
  <c r="AE222"/>
  <c r="AE213"/>
  <c r="AE208"/>
  <c r="AE246"/>
  <c r="AE232"/>
  <c r="AE227"/>
  <c r="AE235"/>
  <c r="BF11" i="38" l="1"/>
  <c r="BJ11" s="1"/>
  <c r="BJ8"/>
  <c r="AA11"/>
  <c r="AE11" s="1"/>
  <c r="AE8"/>
  <c r="BG93" i="26"/>
  <c r="AA9" i="24"/>
  <c r="AA13" s="1"/>
  <c r="AA15" s="1"/>
  <c r="BC66" i="23"/>
  <c r="BC92" s="1"/>
  <c r="W8" i="24"/>
  <c r="BB10"/>
  <c r="BJ10" s="1"/>
  <c r="BB8"/>
  <c r="AE185" i="25"/>
  <c r="BO91" i="27"/>
  <c r="BK92"/>
  <c r="BK212" s="1"/>
  <c r="BB29" i="24"/>
  <c r="BJ29" s="1"/>
  <c r="BG115" i="25"/>
  <c r="AE8" i="24"/>
  <c r="BG67" i="26"/>
  <c r="BB14" i="24"/>
  <c r="BJ14" s="1"/>
  <c r="BG205" i="23"/>
  <c r="AE135" i="25"/>
  <c r="AE167"/>
  <c r="AE223" s="1"/>
  <c r="BG209" i="26"/>
  <c r="AT30" i="29"/>
  <c r="AT32" s="1"/>
  <c r="AI182" i="23"/>
  <c r="BG40"/>
  <c r="W9" i="24"/>
  <c r="AE9" s="1"/>
  <c r="W29"/>
  <c r="AE24"/>
  <c r="BJ8"/>
  <c r="BB13"/>
  <c r="AI210" i="26"/>
  <c r="AI212" s="1"/>
  <c r="BG137" i="23"/>
  <c r="BG20"/>
  <c r="AI66"/>
  <c r="BG84"/>
  <c r="AI91"/>
  <c r="AE29" i="29"/>
  <c r="BO208" i="27"/>
  <c r="BO185"/>
  <c r="AQ209"/>
  <c r="AQ212" s="1"/>
  <c r="BG223" i="25"/>
  <c r="AI249"/>
  <c r="BG90"/>
  <c r="AI116"/>
  <c r="BG116" s="1"/>
  <c r="AE24" i="29"/>
  <c r="AE10"/>
  <c r="AE25"/>
  <c r="AE81" i="23"/>
  <c r="AE241" i="25"/>
  <c r="AE248" s="1"/>
  <c r="AY31" i="29"/>
  <c r="AE163" i="26"/>
  <c r="AE131"/>
  <c r="AE60" i="25"/>
  <c r="AE66"/>
  <c r="AE102"/>
  <c r="AE22"/>
  <c r="AE9" i="23"/>
  <c r="AE26" i="25"/>
  <c r="AE32" s="1"/>
  <c r="AE8" i="29" s="1"/>
  <c r="AE15" i="25"/>
  <c r="AE14"/>
  <c r="AE113"/>
  <c r="AE99"/>
  <c r="AE94"/>
  <c r="AE108" s="1"/>
  <c r="AE115" s="1"/>
  <c r="AE89"/>
  <c r="AE84"/>
  <c r="AE80"/>
  <c r="AE54"/>
  <c r="AE42"/>
  <c r="AE39"/>
  <c r="AE71" i="26"/>
  <c r="AE77" i="23"/>
  <c r="AE10"/>
  <c r="AE11"/>
  <c r="AE12"/>
  <c r="AE13"/>
  <c r="AE15"/>
  <c r="AE16"/>
  <c r="AE17"/>
  <c r="AE18"/>
  <c r="AE19"/>
  <c r="AE21"/>
  <c r="AE22"/>
  <c r="AE23"/>
  <c r="AE24"/>
  <c r="AE25"/>
  <c r="AE27"/>
  <c r="AE28"/>
  <c r="AE30"/>
  <c r="AE31"/>
  <c r="AE32"/>
  <c r="AE33"/>
  <c r="AE34"/>
  <c r="AE35"/>
  <c r="AE36"/>
  <c r="AE37"/>
  <c r="AE39"/>
  <c r="AE41"/>
  <c r="AE42"/>
  <c r="AE43"/>
  <c r="AE44"/>
  <c r="AE45"/>
  <c r="AE46"/>
  <c r="AE47"/>
  <c r="AE48"/>
  <c r="AE49"/>
  <c r="AE52"/>
  <c r="AE54"/>
  <c r="AE55"/>
  <c r="AE56"/>
  <c r="AE58"/>
  <c r="AE59"/>
  <c r="AE60"/>
  <c r="AE62"/>
  <c r="AE63"/>
  <c r="AE64"/>
  <c r="AE67"/>
  <c r="AE68"/>
  <c r="AE69"/>
  <c r="AE71"/>
  <c r="AE72"/>
  <c r="AE73"/>
  <c r="AE74"/>
  <c r="AE76"/>
  <c r="AE78" s="1"/>
  <c r="AE79"/>
  <c r="AE80"/>
  <c r="AE82"/>
  <c r="AE83"/>
  <c r="AE85"/>
  <c r="AE86"/>
  <c r="AE87"/>
  <c r="AE88"/>
  <c r="AE93"/>
  <c r="AE94"/>
  <c r="AE95"/>
  <c r="AE96"/>
  <c r="AE97"/>
  <c r="AE98"/>
  <c r="AE99"/>
  <c r="AE100"/>
  <c r="AE101"/>
  <c r="AE102"/>
  <c r="AE103"/>
  <c r="AE104"/>
  <c r="AE105"/>
  <c r="AE107"/>
  <c r="AE108"/>
  <c r="AE109"/>
  <c r="AE112"/>
  <c r="AE113"/>
  <c r="AE114"/>
  <c r="AE115"/>
  <c r="AE117"/>
  <c r="AE118"/>
  <c r="AE120"/>
  <c r="AE121"/>
  <c r="AE122"/>
  <c r="AE123"/>
  <c r="AE124"/>
  <c r="AE125"/>
  <c r="AE126"/>
  <c r="AE128"/>
  <c r="AE129"/>
  <c r="AE132"/>
  <c r="AE133"/>
  <c r="AE134"/>
  <c r="AE135"/>
  <c r="AE138"/>
  <c r="AE139"/>
  <c r="AE140"/>
  <c r="AE141"/>
  <c r="AE142"/>
  <c r="AE143"/>
  <c r="AE144"/>
  <c r="AE145"/>
  <c r="AE147"/>
  <c r="AE148"/>
  <c r="AE149"/>
  <c r="AE150"/>
  <c r="AE151"/>
  <c r="AE152"/>
  <c r="AE153"/>
  <c r="AE154"/>
  <c r="AE155"/>
  <c r="AE156"/>
  <c r="AE157"/>
  <c r="AE158"/>
  <c r="AE160"/>
  <c r="AE161"/>
  <c r="AE162"/>
  <c r="AE163"/>
  <c r="AE164"/>
  <c r="AE165"/>
  <c r="AE166"/>
  <c r="AE168"/>
  <c r="AE169"/>
  <c r="AE170"/>
  <c r="AE171"/>
  <c r="AE173"/>
  <c r="AE174"/>
  <c r="AE175"/>
  <c r="AE176"/>
  <c r="AE177"/>
  <c r="AE178"/>
  <c r="AE179"/>
  <c r="AE180"/>
  <c r="AE183"/>
  <c r="AE184"/>
  <c r="AE185"/>
  <c r="AE187"/>
  <c r="AE188"/>
  <c r="AE189"/>
  <c r="AE190"/>
  <c r="AE192"/>
  <c r="AE193"/>
  <c r="AE195"/>
  <c r="AE196"/>
  <c r="AE197"/>
  <c r="AE199"/>
  <c r="AE200"/>
  <c r="AE201"/>
  <c r="AE202"/>
  <c r="AE8"/>
  <c r="AM162" i="27"/>
  <c r="AE207" i="26"/>
  <c r="AE195"/>
  <c r="AE190"/>
  <c r="AE185"/>
  <c r="AE176"/>
  <c r="AE171"/>
  <c r="AE150"/>
  <c r="AE140"/>
  <c r="AE134"/>
  <c r="AE120"/>
  <c r="AE117"/>
  <c r="AE111"/>
  <c r="AE107"/>
  <c r="AE90"/>
  <c r="AE79"/>
  <c r="AE76"/>
  <c r="AE66"/>
  <c r="AE62"/>
  <c r="AE58"/>
  <c r="AE52"/>
  <c r="AE38"/>
  <c r="AE29"/>
  <c r="AE26"/>
  <c r="AE14"/>
  <c r="AE20" s="1"/>
  <c r="AA16" i="24" l="1"/>
  <c r="BF16"/>
  <c r="AI206" i="23"/>
  <c r="BG206" s="1"/>
  <c r="BG249" i="25"/>
  <c r="AI251"/>
  <c r="BO209" i="27"/>
  <c r="BG210" i="26"/>
  <c r="BO92" i="27"/>
  <c r="BB31" i="24"/>
  <c r="BJ31" s="1"/>
  <c r="BG182" i="23"/>
  <c r="BG91"/>
  <c r="W14" i="24"/>
  <c r="AE14" s="1"/>
  <c r="BO84" i="27"/>
  <c r="AE74" i="25"/>
  <c r="BJ13" i="24"/>
  <c r="BB15"/>
  <c r="W13"/>
  <c r="AE29"/>
  <c r="W31"/>
  <c r="AE14" i="23"/>
  <c r="AE20" s="1"/>
  <c r="S8" i="24" s="1"/>
  <c r="AE58" i="25"/>
  <c r="BG66" i="23"/>
  <c r="AI92"/>
  <c r="BG92" s="1"/>
  <c r="AX9" i="24"/>
  <c r="AE249" i="25"/>
  <c r="AJ30" i="29"/>
  <c r="AJ32" s="1"/>
  <c r="AE20"/>
  <c r="AE203" i="23"/>
  <c r="AE191"/>
  <c r="AE186"/>
  <c r="AE181"/>
  <c r="AE172"/>
  <c r="AE167"/>
  <c r="AE159"/>
  <c r="AE146"/>
  <c r="AE130"/>
  <c r="AE127"/>
  <c r="AE119"/>
  <c r="AE116"/>
  <c r="AE110"/>
  <c r="AE106"/>
  <c r="AE89"/>
  <c r="AE75"/>
  <c r="AE70"/>
  <c r="AE65"/>
  <c r="AE61"/>
  <c r="AE57"/>
  <c r="AE51"/>
  <c r="AE38"/>
  <c r="AE29"/>
  <c r="AE26"/>
  <c r="AE90" i="25"/>
  <c r="AE116" s="1"/>
  <c r="AE40" i="26"/>
  <c r="AE112"/>
  <c r="AE141"/>
  <c r="AE202"/>
  <c r="AE251" i="25" l="1"/>
  <c r="AE111" i="23"/>
  <c r="W32" i="24"/>
  <c r="AE84" i="23"/>
  <c r="AE91" s="1"/>
  <c r="AE198"/>
  <c r="AE205" s="1"/>
  <c r="AX14" i="24" s="1"/>
  <c r="AE40" i="23"/>
  <c r="AE66" s="1"/>
  <c r="W15" i="24"/>
  <c r="W16" s="1"/>
  <c r="AE13"/>
  <c r="AE31"/>
  <c r="BB32"/>
  <c r="BJ15"/>
  <c r="S9"/>
  <c r="S14"/>
  <c r="S24"/>
  <c r="S10"/>
  <c r="S25"/>
  <c r="S11"/>
  <c r="S26"/>
  <c r="AX11"/>
  <c r="AX12"/>
  <c r="AX24"/>
  <c r="AX25"/>
  <c r="AX26"/>
  <c r="AE131" i="23"/>
  <c r="AE136" s="1"/>
  <c r="AE137" s="1"/>
  <c r="AE182" s="1"/>
  <c r="AE15" i="29"/>
  <c r="AJ17"/>
  <c r="AX8" i="24"/>
  <c r="AE209" i="26"/>
  <c r="AE186"/>
  <c r="AE67"/>
  <c r="AE92" i="23" l="1"/>
  <c r="AE15" i="24"/>
  <c r="BB16"/>
  <c r="AE206" i="23"/>
  <c r="AX10" i="24"/>
  <c r="AX13" s="1"/>
  <c r="AX15" s="1"/>
  <c r="AX29"/>
  <c r="AX31" s="1"/>
  <c r="S29"/>
  <c r="S31" s="1"/>
  <c r="S13"/>
  <c r="S15" s="1"/>
  <c r="AE22" i="29"/>
  <c r="AJ19"/>
  <c r="AE210" i="26"/>
  <c r="S32" i="24" l="1"/>
  <c r="AX16"/>
  <c r="AX32"/>
  <c r="S16"/>
  <c r="AE85" i="26"/>
  <c r="AE92" s="1"/>
  <c r="AE93" l="1"/>
  <c r="AE212" s="1"/>
  <c r="AT17" i="29"/>
  <c r="AT19" s="1"/>
  <c r="AO30"/>
  <c r="AE28"/>
  <c r="AO17"/>
  <c r="AE16"/>
  <c r="AO32" l="1"/>
  <c r="AE30"/>
  <c r="AO19"/>
  <c r="AE17"/>
</calcChain>
</file>

<file path=xl/comments1.xml><?xml version="1.0" encoding="utf-8"?>
<comments xmlns="http://schemas.openxmlformats.org/spreadsheetml/2006/main">
  <authors>
    <author>PHÖ</author>
  </authors>
  <commentList>
    <comment ref="AE8" authorId="0">
      <text>
        <r>
          <rPr>
            <sz val="8"/>
            <color indexed="81"/>
            <rFont val="Tahoma"/>
            <family val="2"/>
            <charset val="238"/>
          </rPr>
          <t xml:space="preserve">
B11 rovaton MÁK értesítés alapján</t>
        </r>
      </text>
    </comment>
    <comment ref="AE21" authorId="0">
      <text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>fogl.h.tám és szoc.seg. * 0,8
lakásf.tám. * 0,9</t>
        </r>
      </text>
    </comment>
    <comment ref="AE24" authorId="0">
      <text>
        <r>
          <rPr>
            <sz val="8"/>
            <color indexed="81"/>
            <rFont val="Tahoma"/>
            <family val="2"/>
            <charset val="238"/>
          </rPr>
          <t xml:space="preserve">
Lakott külterülettel kapcs. kapott tám.
</t>
        </r>
      </text>
    </comment>
    <comment ref="AE31" authorId="0">
      <text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>Munkaügyi központtól, MVH-tól kapott működési támogatások, Várdomb-Pörböly közös hivatal támogatása</t>
        </r>
      </text>
    </comment>
    <comment ref="AE34" authorId="0">
      <text>
        <r>
          <rPr>
            <sz val="8"/>
            <color indexed="81"/>
            <rFont val="Tahoma"/>
            <family val="2"/>
            <charset val="238"/>
          </rPr>
          <t xml:space="preserve">
ÖNEGM igénylés alapján
</t>
        </r>
      </text>
    </comment>
    <comment ref="AE38" authorId="0">
      <text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>Beruházásokra és felújításokra várt támogatások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</text>
    </comment>
    <comment ref="AE82" authorId="0">
      <text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>szoc. és temetési kölcsön visszatérülése</t>
        </r>
      </text>
    </comment>
  </commentList>
</comments>
</file>

<file path=xl/comments2.xml><?xml version="1.0" encoding="utf-8"?>
<comments xmlns="http://schemas.openxmlformats.org/spreadsheetml/2006/main">
  <authors>
    <author>sys</author>
  </authors>
  <commentList>
    <comment ref="AE100" authorId="0">
      <text>
        <r>
          <rPr>
            <b/>
            <sz val="9"/>
            <color indexed="81"/>
            <rFont val="Tahoma"/>
            <family val="2"/>
            <charset val="238"/>
          </rPr>
          <t>sys:</t>
        </r>
        <r>
          <rPr>
            <sz val="9"/>
            <color indexed="81"/>
            <rFont val="Tahoma"/>
            <family val="2"/>
            <charset val="238"/>
          </rPr>
          <t xml:space="preserve">
kafetéria</t>
        </r>
      </text>
    </comment>
  </commentList>
</comments>
</file>

<file path=xl/sharedStrings.xml><?xml version="1.0" encoding="utf-8"?>
<sst xmlns="http://schemas.openxmlformats.org/spreadsheetml/2006/main" count="4342" uniqueCount="1026">
  <si>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</si>
  <si>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</si>
  <si>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</si>
  <si>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</si>
  <si>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</si>
  <si>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</si>
  <si>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</si>
  <si>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</si>
  <si>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</si>
  <si>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</si>
  <si>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</si>
  <si>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</si>
  <si>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</si>
  <si>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</si>
  <si>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</si>
  <si>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</si>
  <si>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Végkielégítés</t>
  </si>
  <si>
    <t>Jubileumi jutalom</t>
  </si>
  <si>
    <t>Közlekedési költségtérítés</t>
  </si>
  <si>
    <t>Készenléti, ügyeleti, helyettesítési díj, túlóra, túlszolgálat</t>
  </si>
  <si>
    <t>Törvény szerinti illetmények, munkabérek</t>
  </si>
  <si>
    <t>Béren kívüli juttatások</t>
  </si>
  <si>
    <t>Választott tisztségviselők juttatásai</t>
  </si>
  <si>
    <t>Egyéb külső személyi juttatások</t>
  </si>
  <si>
    <t xml:space="preserve">Munkaadókat terhelő járulékok és szociális hozzájárulási adó                                                                            </t>
  </si>
  <si>
    <t>Foglalkoztatottak egyéb személyi juttatásai</t>
  </si>
  <si>
    <t>Rovat megnevezése</t>
  </si>
  <si>
    <t>K11</t>
  </si>
  <si>
    <t>K121</t>
  </si>
  <si>
    <t>K122</t>
  </si>
  <si>
    <t>K123</t>
  </si>
  <si>
    <t>K12</t>
  </si>
  <si>
    <t>K1</t>
  </si>
  <si>
    <t>K1113</t>
  </si>
  <si>
    <t>K1112</t>
  </si>
  <si>
    <t>Szociális támogatások</t>
  </si>
  <si>
    <t>Lakhatási támogatások</t>
  </si>
  <si>
    <t>Egyéb költségtérítések</t>
  </si>
  <si>
    <t>K1111</t>
  </si>
  <si>
    <t>K1110</t>
  </si>
  <si>
    <t>K1109</t>
  </si>
  <si>
    <t>Ruházati költségtérítés</t>
  </si>
  <si>
    <t>K1108</t>
  </si>
  <si>
    <t>K1107</t>
  </si>
  <si>
    <t>K1106</t>
  </si>
  <si>
    <t>K1105</t>
  </si>
  <si>
    <t>Céljuttatás, projektprémium</t>
  </si>
  <si>
    <t>Normatív jutalmak</t>
  </si>
  <si>
    <t>K1104</t>
  </si>
  <si>
    <t>K1103</t>
  </si>
  <si>
    <t>K1102</t>
  </si>
  <si>
    <t>K1101</t>
  </si>
  <si>
    <t>K2</t>
  </si>
  <si>
    <t>17</t>
  </si>
  <si>
    <t>18</t>
  </si>
  <si>
    <t>19</t>
  </si>
  <si>
    <t>20</t>
  </si>
  <si>
    <t>K3</t>
  </si>
  <si>
    <t>K4</t>
  </si>
  <si>
    <t>K5</t>
  </si>
  <si>
    <t>K6</t>
  </si>
  <si>
    <t>K7</t>
  </si>
  <si>
    <t>K8</t>
  </si>
  <si>
    <t>Szakmai anyagok beszerzése</t>
  </si>
  <si>
    <t>Üzemeltetési anyagok beszerzése</t>
  </si>
  <si>
    <t>Árubeszerzés</t>
  </si>
  <si>
    <t>Informatikai szolgáltatások igénybevétele</t>
  </si>
  <si>
    <t>Egyéb kommunikációs szolgáltatások</t>
  </si>
  <si>
    <t>Közüzemi díjak</t>
  </si>
  <si>
    <t>Vásárolt élelmezés</t>
  </si>
  <si>
    <t>Bérleti és lízing díjak</t>
  </si>
  <si>
    <t>Karbantartási, kisjavítási szolgáltatások</t>
  </si>
  <si>
    <t>Közvetített szolgáltatások</t>
  </si>
  <si>
    <t xml:space="preserve">Szakmai tevékenységet segítő szolgáltatások </t>
  </si>
  <si>
    <t>Egyéb szolgáltatások</t>
  </si>
  <si>
    <t>Kiküldetések kiadásai</t>
  </si>
  <si>
    <t>Reklám- és propagandakiadások</t>
  </si>
  <si>
    <t>Működési célú előzetesen felszámított általános forgalmi adó</t>
  </si>
  <si>
    <t xml:space="preserve">Fizetendő általános forgalmi adó </t>
  </si>
  <si>
    <t xml:space="preserve">Kamatkiadások </t>
  </si>
  <si>
    <t>Egyéb pénzügyi műveletek kiadásai</t>
  </si>
  <si>
    <t>Egyéb dologi kiadások</t>
  </si>
  <si>
    <t>K311</t>
  </si>
  <si>
    <t>K312</t>
  </si>
  <si>
    <t>K313</t>
  </si>
  <si>
    <t>K321</t>
  </si>
  <si>
    <t>K322</t>
  </si>
  <si>
    <t>K331</t>
  </si>
  <si>
    <t>K332</t>
  </si>
  <si>
    <t>K333</t>
  </si>
  <si>
    <t>K334</t>
  </si>
  <si>
    <t>K335</t>
  </si>
  <si>
    <t>K31</t>
  </si>
  <si>
    <t>K32</t>
  </si>
  <si>
    <t>K336</t>
  </si>
  <si>
    <t>K337</t>
  </si>
  <si>
    <t>K33</t>
  </si>
  <si>
    <t>K341</t>
  </si>
  <si>
    <t>K342</t>
  </si>
  <si>
    <t>K34</t>
  </si>
  <si>
    <t>K351</t>
  </si>
  <si>
    <t>K352</t>
  </si>
  <si>
    <t>K353</t>
  </si>
  <si>
    <t>K354</t>
  </si>
  <si>
    <t>K355</t>
  </si>
  <si>
    <t>K35</t>
  </si>
  <si>
    <t>21</t>
  </si>
  <si>
    <t>22</t>
  </si>
  <si>
    <t>Társadalombiztosítási ellátások</t>
  </si>
  <si>
    <t>Családi támogatások</t>
  </si>
  <si>
    <t>Pénzbeli kárpótlások, kártérítések</t>
  </si>
  <si>
    <t>Betegséggel kapcsolatos (nem társadalombiztosítási) ellátások</t>
  </si>
  <si>
    <t>Foglalkoztatással, munkanélküliséggel kapcsolatos ellátások</t>
  </si>
  <si>
    <t>Lakhatással kapcsolatos ellátások</t>
  </si>
  <si>
    <t>Intézményi ellátottak pénzbeli juttatásai</t>
  </si>
  <si>
    <t>Egyéb nem intézményi ellátások</t>
  </si>
  <si>
    <t>K41</t>
  </si>
  <si>
    <t>K42</t>
  </si>
  <si>
    <t>K43</t>
  </si>
  <si>
    <t>K44</t>
  </si>
  <si>
    <t>K45</t>
  </si>
  <si>
    <t>K46</t>
  </si>
  <si>
    <t>K47</t>
  </si>
  <si>
    <t>K48</t>
  </si>
  <si>
    <t>K61</t>
  </si>
  <si>
    <t>K62</t>
  </si>
  <si>
    <t>K63</t>
  </si>
  <si>
    <t>K64</t>
  </si>
  <si>
    <t>K65</t>
  </si>
  <si>
    <t>K66</t>
  </si>
  <si>
    <t>K67</t>
  </si>
  <si>
    <t>K501</t>
  </si>
  <si>
    <t>K502</t>
  </si>
  <si>
    <t>K503</t>
  </si>
  <si>
    <t>K504</t>
  </si>
  <si>
    <t>K505</t>
  </si>
  <si>
    <t>K506</t>
  </si>
  <si>
    <t>K507</t>
  </si>
  <si>
    <t>K508</t>
  </si>
  <si>
    <t>K509</t>
  </si>
  <si>
    <t>K510</t>
  </si>
  <si>
    <t>K511</t>
  </si>
  <si>
    <t>K512</t>
  </si>
  <si>
    <t>Nemzetközi kötelezettségek</t>
  </si>
  <si>
    <t>Elvonások és befizetések</t>
  </si>
  <si>
    <t>Egyéb működési célú támogatások államháztartáson belülre</t>
  </si>
  <si>
    <t>Árkiegészítések, ártámogatások</t>
  </si>
  <si>
    <t>Kamattámogatások</t>
  </si>
  <si>
    <t>Egyéb működési célú támogatások államháztartáson kívülre</t>
  </si>
  <si>
    <t>Tartalékok</t>
  </si>
  <si>
    <t>Immateriális javak beszerzése, létesítése</t>
  </si>
  <si>
    <t>Ingatlanok beszerzése, létesítése</t>
  </si>
  <si>
    <t>Informatikai eszközök beszerzése, létesítése</t>
  </si>
  <si>
    <t>Egyéb tárgyi eszközök beszerzése, létesítése</t>
  </si>
  <si>
    <t>Részesedések beszerzése</t>
  </si>
  <si>
    <t>Meglévő részesedések növeléséhez kapcsolódó kiadások</t>
  </si>
  <si>
    <t>Beruházási célú előzetesen felszámított általános forgalmi adó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</si>
  <si>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</si>
  <si>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</si>
  <si>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</si>
  <si>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</si>
  <si>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</si>
  <si>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</si>
  <si>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</si>
  <si>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</si>
  <si>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</si>
  <si>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</si>
  <si>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</si>
  <si>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</si>
  <si>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Ingatlanok felújítása</t>
  </si>
  <si>
    <t>Informatikai eszközök felújítása</t>
  </si>
  <si>
    <t xml:space="preserve">Egyéb tárgyi eszközök felújítása </t>
  </si>
  <si>
    <t>Felújítási célú előzetesen felszámított általános forgalmi adó</t>
  </si>
  <si>
    <t>Egyéb felhalmozási célú támogatások államháztartáson belülre</t>
  </si>
  <si>
    <t>Lakástámogatás</t>
  </si>
  <si>
    <t xml:space="preserve">Egyéb felhalmozási célú támogatások államháztartáson kívülre </t>
  </si>
  <si>
    <t>K1-K8</t>
  </si>
  <si>
    <t>4.</t>
  </si>
  <si>
    <t>1.</t>
  </si>
  <si>
    <t>2.</t>
  </si>
  <si>
    <t>3.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</si>
  <si>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</si>
  <si>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</si>
  <si>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</si>
  <si>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</si>
  <si>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</si>
  <si>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</si>
  <si>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</si>
  <si>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</si>
  <si>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</si>
  <si>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</si>
  <si>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</si>
  <si>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</si>
  <si>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</si>
  <si>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</si>
  <si>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</si>
  <si>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</si>
  <si>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</si>
  <si>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</si>
  <si>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</si>
  <si>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</si>
  <si>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</si>
  <si>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</si>
  <si>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</si>
  <si>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</si>
  <si>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</si>
  <si>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</si>
  <si>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</si>
  <si>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</si>
  <si>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</si>
  <si>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</si>
  <si>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</si>
  <si>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</si>
  <si>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</si>
  <si>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</si>
  <si>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</si>
  <si>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</si>
  <si>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</si>
  <si>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</si>
  <si>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</si>
  <si>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</si>
  <si>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</si>
  <si>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</si>
  <si>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</si>
  <si>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</si>
  <si>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</si>
  <si>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</si>
  <si>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</si>
  <si>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</si>
  <si>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</si>
  <si>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</si>
  <si>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</si>
  <si>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</si>
  <si>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</si>
  <si>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</si>
  <si>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</si>
  <si>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</si>
  <si>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</si>
  <si>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</si>
  <si>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</si>
  <si>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</si>
  <si>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</si>
  <si>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</si>
  <si>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Eredeti
előirányzat</t>
  </si>
  <si>
    <t>Helyi önkormányzatok működésének általános támogatása</t>
  </si>
  <si>
    <t>B111</t>
  </si>
  <si>
    <t>Települési önkormányzatok egyes köznevelési feladatainak támogatása</t>
  </si>
  <si>
    <t>B112</t>
  </si>
  <si>
    <t>Települési önkormányzatok szociális és gyermekjóléti  feladatainak támogatása</t>
  </si>
  <si>
    <t>B113</t>
  </si>
  <si>
    <t>Települési önkormányzatok kulturális feladatainak támogatása</t>
  </si>
  <si>
    <t>B114</t>
  </si>
  <si>
    <t>Működési célú központosított előirányzatok</t>
  </si>
  <si>
    <t>B115</t>
  </si>
  <si>
    <t>Helyi önkormányzatok kiegészítő támogatásai</t>
  </si>
  <si>
    <t>B116</t>
  </si>
  <si>
    <t>Önkormányzatok működési támogatásai (=01+…+06)</t>
  </si>
  <si>
    <t>B11</t>
  </si>
  <si>
    <t>Elvonások és befizetések bevételei</t>
  </si>
  <si>
    <t>B12</t>
  </si>
  <si>
    <t>B13</t>
  </si>
  <si>
    <t>B14</t>
  </si>
  <si>
    <t>B15</t>
  </si>
  <si>
    <t>Egyéb működési célú támogatások bevételei államháztartáson belülről</t>
  </si>
  <si>
    <t>B16</t>
  </si>
  <si>
    <t>Működési célú támogatások államháztartáson belülről (=07+…+12)</t>
  </si>
  <si>
    <t>B1</t>
  </si>
  <si>
    <t>Felhalmozási célú önkormányzati támogatások</t>
  </si>
  <si>
    <t>B21</t>
  </si>
  <si>
    <t>B22</t>
  </si>
  <si>
    <t>B23</t>
  </si>
  <si>
    <t>B24</t>
  </si>
  <si>
    <t>Egyéb felhalmozási célú támogatások bevételei államháztartáson belülről</t>
  </si>
  <si>
    <t>B25</t>
  </si>
  <si>
    <t>Felhalmozási célú támogatások államháztartáson belülről (=14+…+18)</t>
  </si>
  <si>
    <t>B2</t>
  </si>
  <si>
    <t>Magánszemélyek jövedelemadói</t>
  </si>
  <si>
    <t>B311</t>
  </si>
  <si>
    <t xml:space="preserve">Társaságok jövedelemadói </t>
  </si>
  <si>
    <t>B312</t>
  </si>
  <si>
    <t>Jövedelemadók (=20+21)</t>
  </si>
  <si>
    <t>B31</t>
  </si>
  <si>
    <t>Szociális hozzájárulási adó és járulékok</t>
  </si>
  <si>
    <t>B32</t>
  </si>
  <si>
    <t>Bérhez és foglalkoztatáshoz kapcsolódó adók</t>
  </si>
  <si>
    <t>B33</t>
  </si>
  <si>
    <t xml:space="preserve">Vagyoni tipusú adók </t>
  </si>
  <si>
    <t>B34</t>
  </si>
  <si>
    <t xml:space="preserve">Értékesítési és forgalmi adók </t>
  </si>
  <si>
    <t>B351</t>
  </si>
  <si>
    <t xml:space="preserve">Fogyasztási adók </t>
  </si>
  <si>
    <t>B352</t>
  </si>
  <si>
    <t xml:space="preserve">Pénzügyi monopóliumok nyereségét terhelő adók </t>
  </si>
  <si>
    <t>B353</t>
  </si>
  <si>
    <t>Gépjárműadók</t>
  </si>
  <si>
    <t>B354</t>
  </si>
  <si>
    <t xml:space="preserve">Egyéb áruhasználati és szolgáltatási adók </t>
  </si>
  <si>
    <t>B355</t>
  </si>
  <si>
    <t xml:space="preserve">Termékek és szolgáltatások adói (=26+…+30) </t>
  </si>
  <si>
    <t>B35</t>
  </si>
  <si>
    <t xml:space="preserve">Egyéb közhatalmi bevételek </t>
  </si>
  <si>
    <t>B36</t>
  </si>
  <si>
    <t>Közhatalmi bevételek (=22+...+25+31+32)</t>
  </si>
  <si>
    <t>B3</t>
  </si>
  <si>
    <t>Áru- és készletértékesítés ellenértéke</t>
  </si>
  <si>
    <t>B401</t>
  </si>
  <si>
    <t>Szolgáltatások ellenértéke</t>
  </si>
  <si>
    <t>B402</t>
  </si>
  <si>
    <t>Közvetített szolgáltatások értéke</t>
  </si>
  <si>
    <t>B403</t>
  </si>
  <si>
    <t>Tulajdonosi bevételek</t>
  </si>
  <si>
    <t>B404</t>
  </si>
  <si>
    <t>Ellátási díjak</t>
  </si>
  <si>
    <t>B405</t>
  </si>
  <si>
    <t>Kiszámlázott általános forgalmi adó</t>
  </si>
  <si>
    <t>B406</t>
  </si>
  <si>
    <t>Általános forgalmi adó visszatérítése</t>
  </si>
  <si>
    <t>B407</t>
  </si>
  <si>
    <t>Kamatbevételek</t>
  </si>
  <si>
    <t>B408</t>
  </si>
  <si>
    <t>Egyéb pénzügyi műveletek bevételei</t>
  </si>
  <si>
    <t>B409</t>
  </si>
  <si>
    <t>Egyéb működési bevételek</t>
  </si>
  <si>
    <t>B410</t>
  </si>
  <si>
    <t>Működési bevételek (=34+…+43)</t>
  </si>
  <si>
    <t>B4</t>
  </si>
  <si>
    <t>Immateriális javak értékesítése</t>
  </si>
  <si>
    <t>B51</t>
  </si>
  <si>
    <t>Ingatlanok értékesítése</t>
  </si>
  <si>
    <t>B52</t>
  </si>
  <si>
    <t>Egyéb tárgyi eszközök értékesítése</t>
  </si>
  <si>
    <t>B53</t>
  </si>
  <si>
    <t>Részesedések értékesítése</t>
  </si>
  <si>
    <t>B54</t>
  </si>
  <si>
    <t>Részesedések megszűnéséhez kapcsolódó bevételek</t>
  </si>
  <si>
    <t>B55</t>
  </si>
  <si>
    <t>Felhalmozási bevételek (=45+…+49)</t>
  </si>
  <si>
    <t>B5</t>
  </si>
  <si>
    <t>B61</t>
  </si>
  <si>
    <t>B62</t>
  </si>
  <si>
    <t>Egyéb működési célú átvett pénzeszközök</t>
  </si>
  <si>
    <t>B63</t>
  </si>
  <si>
    <t>Működési célú átvett pénzeszközök (=51+52+53)</t>
  </si>
  <si>
    <t>B6</t>
  </si>
  <si>
    <t>B71</t>
  </si>
  <si>
    <t>B72</t>
  </si>
  <si>
    <t>Egyéb felhalmozási célú átvett pénzeszközök</t>
  </si>
  <si>
    <t>B73</t>
  </si>
  <si>
    <t>Felhalmozási célú átvett pénzeszközök (=55+56+57)</t>
  </si>
  <si>
    <t>B7</t>
  </si>
  <si>
    <t>Költségvetési bevételek (=13+19+33+44+50+54+58)</t>
  </si>
  <si>
    <t>B1-B7</t>
  </si>
  <si>
    <t xml:space="preserve">Hosszú lejáratú hitelek, kölcsönök felvétele </t>
  </si>
  <si>
    <t>B8111</t>
  </si>
  <si>
    <t>Likviditási célú hitelek, kölcsönök felvétele pénzügyi vállalkozástól</t>
  </si>
  <si>
    <t>B8112</t>
  </si>
  <si>
    <t xml:space="preserve">Rövid lejáratú hitelek, kölcsönök felvétele  </t>
  </si>
  <si>
    <t>B8113</t>
  </si>
  <si>
    <t>B811</t>
  </si>
  <si>
    <t>Forgatási célú belföldi értékpapírok beváltása, értékesítése</t>
  </si>
  <si>
    <t>B8121</t>
  </si>
  <si>
    <t>Forgatási célú belföldi értékpapírok kibocsátása</t>
  </si>
  <si>
    <t>B8122</t>
  </si>
  <si>
    <t>Befektetési célú belföldi értékpapírok beváltása,  értékesítése</t>
  </si>
  <si>
    <t>B8123</t>
  </si>
  <si>
    <t>Befektetési célú belföldi értékpapírok kibocsátása</t>
  </si>
  <si>
    <t>B8124</t>
  </si>
  <si>
    <t>B812</t>
  </si>
  <si>
    <t>Előző év költségvetési maradványának igénybevétele</t>
  </si>
  <si>
    <t>B8131</t>
  </si>
  <si>
    <t>Előző év vállalkozási maradványának igénybevétele</t>
  </si>
  <si>
    <t>B8132</t>
  </si>
  <si>
    <t>B813</t>
  </si>
  <si>
    <t>Államháztartáson belüli megelőlegezések</t>
  </si>
  <si>
    <t>B814</t>
  </si>
  <si>
    <t>Államháztartáson belüli megelőlegezések törlesztése</t>
  </si>
  <si>
    <t>B815</t>
  </si>
  <si>
    <t>Központi, irányító szervi támogatás</t>
  </si>
  <si>
    <t>B816</t>
  </si>
  <si>
    <t>Betétek megszüntetése</t>
  </si>
  <si>
    <t>B817</t>
  </si>
  <si>
    <t>Központi költségvetés sajátos finanszírozási bevételei</t>
  </si>
  <si>
    <t>B818</t>
  </si>
  <si>
    <t>B81</t>
  </si>
  <si>
    <t>Forgatási célú külföldi értékpapírok beváltása,  értékesítése</t>
  </si>
  <si>
    <t>B821</t>
  </si>
  <si>
    <t>Befektetési célú külföldi értékpapírok beváltása, értékesítése</t>
  </si>
  <si>
    <t>B822</t>
  </si>
  <si>
    <t>Külföldi értékpapírok kibocsátása</t>
  </si>
  <si>
    <t>B823</t>
  </si>
  <si>
    <t xml:space="preserve">Külföldi hitelek, kölcsönök felvétele </t>
  </si>
  <si>
    <t>B824</t>
  </si>
  <si>
    <t>B82</t>
  </si>
  <si>
    <t>Adóssághoz nem kapcsolódó származékos ügyletek bevételei</t>
  </si>
  <si>
    <t>B83</t>
  </si>
  <si>
    <t>B8</t>
  </si>
  <si>
    <t xml:space="preserve">Hosszú lejáratú hitelek, kölcsönök törlesztése </t>
  </si>
  <si>
    <t>K9111</t>
  </si>
  <si>
    <t>Likviditási célú hitelek, kölcsönök törlesztése pénzügyi vállalkozásnak</t>
  </si>
  <si>
    <t>K9112</t>
  </si>
  <si>
    <t xml:space="preserve">Rövid lejáratú hitelek, kölcsönök törlesztése </t>
  </si>
  <si>
    <t>K9113</t>
  </si>
  <si>
    <t>K911</t>
  </si>
  <si>
    <t>Forgatási célú belföldi értékpapírok vásárlása</t>
  </si>
  <si>
    <t>K9121</t>
  </si>
  <si>
    <t>Forgatási célú belföldi értékpapírok beváltása</t>
  </si>
  <si>
    <t>K9122</t>
  </si>
  <si>
    <t>Befektetési célú belföldi értékpapírok vásárlása</t>
  </si>
  <si>
    <t>K9123</t>
  </si>
  <si>
    <t>Befektetési célú belföldi értékpapírok beváltása</t>
  </si>
  <si>
    <t>K9124</t>
  </si>
  <si>
    <t>K912</t>
  </si>
  <si>
    <t>Államháztartáson belüli megelőlegezések folyósítása</t>
  </si>
  <si>
    <t>K913</t>
  </si>
  <si>
    <t>Államháztartáson belüli megelőlegezések visszafizetése</t>
  </si>
  <si>
    <t>K914</t>
  </si>
  <si>
    <t>Központi, irányító szervi támogatások folyósítása</t>
  </si>
  <si>
    <t>K915</t>
  </si>
  <si>
    <t>Pénzeszközök betétként elhelyezése</t>
  </si>
  <si>
    <t>K916</t>
  </si>
  <si>
    <t>Pénzügyi lízing kiadásai</t>
  </si>
  <si>
    <t>K917</t>
  </si>
  <si>
    <t>Központi költségvetés sajátos finanszírozási kiadásai</t>
  </si>
  <si>
    <t>K918</t>
  </si>
  <si>
    <t>K91</t>
  </si>
  <si>
    <t>Forgatási célú külföldi értékpapírok vásárlása</t>
  </si>
  <si>
    <t>K921</t>
  </si>
  <si>
    <t>Befektetési célú külföldi értékpapírok vásárlása</t>
  </si>
  <si>
    <t>K922</t>
  </si>
  <si>
    <t>Külföldi értékpapírok beváltása</t>
  </si>
  <si>
    <t>K923</t>
  </si>
  <si>
    <t>Külföldi hitelek, kölcsönök törlesztése</t>
  </si>
  <si>
    <t>K924</t>
  </si>
  <si>
    <t>K92</t>
  </si>
  <si>
    <t>Adóssághoz nem kapcsolódó származékos ügyletek kiadásai</t>
  </si>
  <si>
    <t>K93</t>
  </si>
  <si>
    <t>K9</t>
  </si>
  <si>
    <t>Felhalmozási célú garancia- és kezességvállalásból származó kifizetés áht. belülre</t>
  </si>
  <si>
    <t>Felhalmozási célú visszatérítendő támogatások, kölcsönök nyújtása áht. belülre</t>
  </si>
  <si>
    <t>Felhalmozási célú visszatérítendő támogatások, kölcsönök törlesztése áht. belülre</t>
  </si>
  <si>
    <t>Felhalmozási célú garancia- és kezességvállalásból származó kifizetés áht. kívülre</t>
  </si>
  <si>
    <t>Felhalmozási célú visszatérítendő támogatások, kölcsönök nyújtása áht. kívülre</t>
  </si>
  <si>
    <t>Működési célú visszatérítendő támogatások, kölcsönök nyújtása áht. kívülre</t>
  </si>
  <si>
    <t>Működési célú garancia- és kezességvállalásból származó kifizetés áht. kívülre</t>
  </si>
  <si>
    <t>Működési célú visszatérítendő támogatások, kölcsönök törlesztése áht. belülre</t>
  </si>
  <si>
    <t>Működési célú visszatérítendő támogatások, kölcsönök nyújtása áht. belülre</t>
  </si>
  <si>
    <t>Működési célú garancia- és kezességvállalásból származó kifizetés áht. belülre</t>
  </si>
  <si>
    <t>Munkavégzésre irányuló egyéb jogviszonyban nem saját foglalk.fizetett juttatások</t>
  </si>
  <si>
    <t>Működési célú garancia- és kezességv. származó megtérülések áht. belülről</t>
  </si>
  <si>
    <t>Működési célú visszatérítendő támogatások, kölcsönök visszatérülése áht. belülről</t>
  </si>
  <si>
    <t>Működési célú visszatérítendő támogatások, kölcsönök igénybevétele áht. belülről</t>
  </si>
  <si>
    <t>Felhalmozási célú garancia- és kezességv. származó megtérülések áht. belülről</t>
  </si>
  <si>
    <t>Felhalmozási célú visszatérítendő támog., kölcsönök visszatérülése áht. belülről</t>
  </si>
  <si>
    <t>Felhalmozási célú visszatérítendő támog., kölcsönök igénybevétele áht. belülről</t>
  </si>
  <si>
    <t>Működési célú garancia- és kezességv. származó megtérülések áht. kívülről</t>
  </si>
  <si>
    <t>Működési célú visszatérítendő támogatások, kölcsönök visszatérülése áht. kívülről</t>
  </si>
  <si>
    <t>Felhalmozási célú garancia- és kezességv. származó megtérülések áht. kívülről</t>
  </si>
  <si>
    <t>Felhalmozási célú visszatérítendő támog., kölcsönök visszatérülése áht. kívülről</t>
  </si>
  <si>
    <t>Hitel-, kölcsönfelvétel államháztartáson kívülről (=60+61+62)</t>
  </si>
  <si>
    <t>Belföldi értékpapírok bevételei (=64+..+67)</t>
  </si>
  <si>
    <t>Maradvány igénybevétele (=69+70)</t>
  </si>
  <si>
    <t>Belföldi finanszírozás bevételei (=63+68+71+…+76)</t>
  </si>
  <si>
    <t>Külföldi finanszírozás bevételei (=78+…+81)</t>
  </si>
  <si>
    <t>Finanszírozási bevételek (=77+82+83)</t>
  </si>
  <si>
    <t>Dologi kiadások (=108+111+119+122+128)</t>
  </si>
  <si>
    <t>Módosított
előirányzat</t>
  </si>
  <si>
    <t>Teljesítés</t>
  </si>
  <si>
    <t>Telj. %</t>
  </si>
  <si>
    <t>5.</t>
  </si>
  <si>
    <t>Bevételek összesen (=59+84)</t>
  </si>
  <si>
    <t>Ssz.</t>
  </si>
  <si>
    <t>Rov.</t>
  </si>
  <si>
    <t>Foglalkoztatottak személyi juttatásai (=86+…+98)</t>
  </si>
  <si>
    <t>Külső személyi juttatások (=100+101+102)</t>
  </si>
  <si>
    <t>Személyi juttatások (=99+103)</t>
  </si>
  <si>
    <t>Készletbeszerzés (=106+107+108)</t>
  </si>
  <si>
    <t>Kommunikációs szolgáltatások (=110+111)</t>
  </si>
  <si>
    <t>Szolgáltatási kiadások (=113+…+119)</t>
  </si>
  <si>
    <t>Kiküldetések, reklám- és propagandakiadások (=121+122)</t>
  </si>
  <si>
    <t>Különféle befizetések és egyéb dologi kiadások (=124+…+128)</t>
  </si>
  <si>
    <t>Ellátottak pénzbeli juttatásai (=131+...+138)</t>
  </si>
  <si>
    <t>Egyéb működési célú kiadások (=140+…+151)</t>
  </si>
  <si>
    <t>Beruházások (=153+…+159)</t>
  </si>
  <si>
    <t>Felújítások (=161+...+164)</t>
  </si>
  <si>
    <t>Egyéb felhalmozási célú kiadások (=166+…+173)</t>
  </si>
  <si>
    <t>Költségvetési kiadások (=104+105+130+139+152+160+165+174)</t>
  </si>
  <si>
    <t>Hitel-, kölcsöntörlesztés államháztartáson kívülre (=176+177+178)</t>
  </si>
  <si>
    <t>Belföldi értékpapírok kiadásai (=180+…+183)</t>
  </si>
  <si>
    <t>Belföldi finanszírozás kiadásai (=179+184+…+190)</t>
  </si>
  <si>
    <t>Külföldi finanszírozás kiadásai (=192+…+195)</t>
  </si>
  <si>
    <t>Finanszírozási kiadások (=191+196+198)</t>
  </si>
  <si>
    <t>Kiadások összesen (=175+198)</t>
  </si>
  <si>
    <t>Őcsény Község Önkormányzata</t>
  </si>
  <si>
    <t>ezer Forintban</t>
  </si>
  <si>
    <t>Bevétel</t>
  </si>
  <si>
    <t>Kiadás</t>
  </si>
  <si>
    <t>(önkormányzati szinten összevont működési célú bevételek és kiadások mérlege)</t>
  </si>
  <si>
    <t>Közhatalmi bevételek</t>
  </si>
  <si>
    <t>Működési bevételek</t>
  </si>
  <si>
    <t>Működési célú átvett pénzeszközök</t>
  </si>
  <si>
    <t>Finanszírozási bevételek</t>
  </si>
  <si>
    <t>Személyi juttatások</t>
  </si>
  <si>
    <t>Dologi kiadások</t>
  </si>
  <si>
    <t>Ellátottak pénzbeli juttatásai</t>
  </si>
  <si>
    <t>Egyéb működési célú kiadások</t>
  </si>
  <si>
    <t>Finanszírozási kiadások</t>
  </si>
  <si>
    <t>Munkaa. terhelő járulékok és szociális hozz.adó</t>
  </si>
  <si>
    <t>Költségvetési hiány</t>
  </si>
  <si>
    <t>Költségvetési többlet</t>
  </si>
  <si>
    <t>(önkormányzati szinten összevont felhalmozási célú bevételek és kiadások mérlege)</t>
  </si>
  <si>
    <t>Felhalmozási bevételek</t>
  </si>
  <si>
    <t>Felhalmozási célú átvett pénzeszközök</t>
  </si>
  <si>
    <t>Beruházások</t>
  </si>
  <si>
    <t>Felújítások</t>
  </si>
  <si>
    <t>Egyéb felhalmozási célú kiadások</t>
  </si>
  <si>
    <t>Eredeti</t>
  </si>
  <si>
    <t>Módosított</t>
  </si>
  <si>
    <t>Előirányzat</t>
  </si>
  <si>
    <t>ktgv.évben esedékes</t>
  </si>
  <si>
    <t>ktgv. évet követően esedékes</t>
  </si>
  <si>
    <t>ktgv.évet köv. esed. végleges</t>
  </si>
  <si>
    <t>ktgv. évben esedékes végleges</t>
  </si>
  <si>
    <t>(intézményi szintű bevételek és kiadások)</t>
  </si>
  <si>
    <t>Őcsény Község Önkormányzata (733348)</t>
  </si>
  <si>
    <t>-</t>
  </si>
  <si>
    <t>ebből Önkormányzati hivatal működésének támogatása</t>
  </si>
  <si>
    <t>ebből Település-üzemeltetéshez kapcsolódó feladatellátás támogatása</t>
  </si>
  <si>
    <t>ebből Egyéb önkormányzati feladatok támogatása</t>
  </si>
  <si>
    <t>ebből Óvodapedagógusok, és az óvodap. nevelő munk. közv. s. bértámogatása</t>
  </si>
  <si>
    <t>ebből Óvodaműködtetési támogatás</t>
  </si>
  <si>
    <t>ebből Hozzájárulás a pénzbeli szociális ellátásokhoz</t>
  </si>
  <si>
    <t>ebből Szociális étkeztetés</t>
  </si>
  <si>
    <t>ebből Családi napközi ellátás és -gyermekfelügyelet</t>
  </si>
  <si>
    <t>ebből Gyermekétkeztetés támogatása</t>
  </si>
  <si>
    <t>ebből Könyvtári, közmûvelõdési és múzeumi feladatok támogatása</t>
  </si>
  <si>
    <t>ebből Magánszemélyek kommunális adója</t>
  </si>
  <si>
    <t>ebből Iparűzési adó</t>
  </si>
  <si>
    <t>ebből Talajterhelési díj</t>
  </si>
  <si>
    <t>ebből Igazgatási szolgáltatási díj</t>
  </si>
  <si>
    <t>ebből Étkeztetésből származó bevétel</t>
  </si>
  <si>
    <t>ebből Óvodai intézményi étkkeztetésből származó bevétel</t>
  </si>
  <si>
    <t>ebből Iskolai intézményi étkeztetésből származó bevétel</t>
  </si>
  <si>
    <t>ebből Lakossági közműfejlesztés támogatása</t>
  </si>
  <si>
    <t>ebből Lakossági közműfejlesztésből eredő bevétel</t>
  </si>
  <si>
    <t>ebből Élelmiszer-beszerzés</t>
  </si>
  <si>
    <t>ebből Nyomtatvány- és irodaszer-beszerzés</t>
  </si>
  <si>
    <t>ebből Üzemanyag-beszerzés</t>
  </si>
  <si>
    <t>ebből Gázenergia-szolgáltatás díja</t>
  </si>
  <si>
    <t>ebből Villamosenergia-szolgáltatás díja</t>
  </si>
  <si>
    <t>ebből Víz- és csatornadíjak</t>
  </si>
  <si>
    <t>ebből Óvodának juttatott intézményfinanszírozás</t>
  </si>
  <si>
    <t>ebből Közös hivatalnak juttatott intézményfinanszírozás</t>
  </si>
  <si>
    <t>ebből Nonprofit és civil szervezetek támogatása</t>
  </si>
  <si>
    <t>ebből Egyéb működési célú pénzeszköz-átadás háztartásoknak</t>
  </si>
  <si>
    <t>ebből Foglalkoztatást helyettesítő támogatás</t>
  </si>
  <si>
    <t>ebből Rendszeres szociális segély</t>
  </si>
  <si>
    <t>ebből Lakásfenntartási támogatás</t>
  </si>
  <si>
    <t>ebből Rendsz. gyermkvédelmi kedv. részesülők természetbeni támogatása</t>
  </si>
  <si>
    <t>ebből Óvodáztatási támogatás</t>
  </si>
  <si>
    <t>ebből Közgyógyellátás</t>
  </si>
  <si>
    <t>ebből Köztemetés</t>
  </si>
  <si>
    <t>Őcsényi Tarkabarka Óvoda és Családi Napközi (798033)</t>
  </si>
  <si>
    <t>ebből Családi napközi bevétele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</si>
  <si>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</si>
  <si>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</si>
  <si>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</si>
  <si>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</si>
  <si>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</si>
  <si>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</si>
  <si>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</si>
  <si>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</si>
  <si>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</si>
  <si>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</si>
  <si>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</si>
  <si>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</si>
  <si>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</si>
  <si>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</si>
  <si>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Őcsényi Közös Önkormányzati Hivatal (802035)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</si>
  <si>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</si>
  <si>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</si>
  <si>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</si>
  <si>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</si>
  <si>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</si>
  <si>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</si>
  <si>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</si>
  <si>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</si>
  <si>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</si>
  <si>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</si>
  <si>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</si>
  <si>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</si>
  <si>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</si>
  <si>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</si>
  <si>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</si>
  <si>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</si>
  <si>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</si>
  <si>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</si>
  <si>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</si>
  <si>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</si>
  <si>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</si>
  <si>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</si>
  <si>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</si>
  <si>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</si>
  <si>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</si>
  <si>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ebből Teleház bevétele</t>
  </si>
  <si>
    <t>ebből Közterülethasználat, temetőhöz kapcsolódó bevételek</t>
  </si>
  <si>
    <t>Megnevezés</t>
  </si>
  <si>
    <t>Gyermekorvosi rendelő felújítása</t>
  </si>
  <si>
    <t>Számítástechnikai eszközök beszerzése</t>
  </si>
  <si>
    <t>Karbantartási eszközök beszerzése</t>
  </si>
  <si>
    <t>Napelemes projekt megvalósítása</t>
  </si>
  <si>
    <t>Költségvetési bevételek (=01+…+05)</t>
  </si>
  <si>
    <t>Bevételek összesen (=06+07)</t>
  </si>
  <si>
    <t>Költségvetési kiadások (=01+…+05)</t>
  </si>
  <si>
    <t>Kiadások összesen (=06+07)</t>
  </si>
  <si>
    <t>Beruházások összesen (=01+…+05)</t>
  </si>
  <si>
    <t>Csapadékvíz elvezetési tervek</t>
  </si>
  <si>
    <t>Bruttó ö.</t>
  </si>
  <si>
    <t>ebből Egyes jövedelempótló támogatások kiegészítése</t>
  </si>
  <si>
    <t>Finanszírozási kiadások (=191+196+197)</t>
  </si>
  <si>
    <t>Dologi kiadások (=109+112+120+123+129)</t>
  </si>
  <si>
    <t>Felújítások összesen (=01+…+05)</t>
  </si>
  <si>
    <t>Önkormányzat</t>
  </si>
  <si>
    <t>Összesen</t>
  </si>
  <si>
    <t>6.</t>
  </si>
  <si>
    <t>7.</t>
  </si>
  <si>
    <t>(kiemelt előirányzatok és irányító szervi támogatás intézményi bontásban és összesítve)</t>
  </si>
  <si>
    <t>Közös Hivatal</t>
  </si>
  <si>
    <t>Óvoda</t>
  </si>
  <si>
    <t>Működési célú támogatások államháztartáson belülről</t>
  </si>
  <si>
    <t>Felhalmozási célú támogatások államháztartáson belülről</t>
  </si>
  <si>
    <t>Költségvetési bevételek (01+…+07)</t>
  </si>
  <si>
    <t>Bevételek összesen (=08+09)</t>
  </si>
  <si>
    <t>Adott irányító szervi támogatás</t>
  </si>
  <si>
    <t>Kapott irányító szervi támogatás</t>
  </si>
  <si>
    <t>Költségvetési kiadások (13+…+20)</t>
  </si>
  <si>
    <t>Kiadások összesen (=21+22)</t>
  </si>
  <si>
    <t>Bevételek összesen irányító szervi támogatással (=10+11)</t>
  </si>
  <si>
    <t>Kiadások összesen irányító szervi támogatással (=23+24)</t>
  </si>
  <si>
    <t>8.</t>
  </si>
  <si>
    <t>9.</t>
  </si>
  <si>
    <t>10.</t>
  </si>
  <si>
    <t>11.</t>
  </si>
  <si>
    <t>12.</t>
  </si>
  <si>
    <t>13.</t>
  </si>
  <si>
    <t>Kisértékű immateriális javak beszerzése</t>
  </si>
  <si>
    <t>Kisértékű informatikai eszközök beszerzése</t>
  </si>
  <si>
    <t>Kisértékű egyéb tárgyi eszközök beszerzése</t>
  </si>
  <si>
    <t>Összesen:</t>
  </si>
  <si>
    <t xml:space="preserve">Kötelezettség </t>
  </si>
  <si>
    <t>Kötelezettségvállalás összege</t>
  </si>
  <si>
    <t>2015.</t>
  </si>
  <si>
    <t>2016.</t>
  </si>
  <si>
    <t>Fennálló kötelezettség</t>
  </si>
  <si>
    <t>évi</t>
  </si>
  <si>
    <t xml:space="preserve">évi </t>
  </si>
  <si>
    <t>2017.</t>
  </si>
  <si>
    <t>Többéves kihatással járó döntésekből származó kötelezettségek célok, évek szerinti bontásban</t>
  </si>
  <si>
    <t>HITEL, KÖLCSÖN</t>
  </si>
  <si>
    <t>Kölcsön-nyújtás éve</t>
  </si>
  <si>
    <t>Lejárat  éve</t>
  </si>
  <si>
    <t>Hitel, kölcsön állomány január 1-jén</t>
  </si>
  <si>
    <t>Az önkormányzat által nyújtott hitel és kölcsön 
alakulása lejárat és eszköz szerinti bontásban</t>
  </si>
  <si>
    <t>Bevételi jogcím</t>
  </si>
  <si>
    <t>Kedvezmény nélkül elérhető bevétel</t>
  </si>
  <si>
    <t>Fogorvos bérleti díja</t>
  </si>
  <si>
    <t>70-évnél idősebbek kommunálisadó kedvezménye</t>
  </si>
  <si>
    <t>Üres ingatlan kommunálisadó kevdvezménye</t>
  </si>
  <si>
    <t>Gyermekorvos bérleti díja</t>
  </si>
  <si>
    <t>Háziorvos bérleti díja</t>
  </si>
  <si>
    <t>Lakásfenntartási tám. részesülök talajterh.kedvezm.</t>
  </si>
  <si>
    <t>70-évnél idősebbek talajterhelésidíj kedvezménye</t>
  </si>
  <si>
    <t>Az önkormányzat által adott közvetett támogatás</t>
  </si>
  <si>
    <t>Őcsényi Közös Önkormányzati Hivatal</t>
  </si>
  <si>
    <t>2014. dec. 31.</t>
  </si>
  <si>
    <t>Őcsényi Tarkabarka Óvoda és Családi Napközi</t>
  </si>
  <si>
    <t>Kiadások összesen (=01+…+03)</t>
  </si>
  <si>
    <t>Bevételek összesen (=01+…+03)</t>
  </si>
  <si>
    <t>Állami (államigazgatási) feladatok kiadásai</t>
  </si>
  <si>
    <t>Állami (államigazgatási) feladatok bevételei</t>
  </si>
  <si>
    <t>Önként vállalt feladatok kiadásai</t>
  </si>
  <si>
    <t>Önként vállalt feladatok bevételei</t>
  </si>
  <si>
    <t>Kötelező feladatok kiadásai</t>
  </si>
  <si>
    <t>Kötelező feladatok bevételei</t>
  </si>
  <si>
    <t>Megnevezése</t>
  </si>
  <si>
    <t>(önkormányzati szintű bevételek és kiadások kötelező feladatok, önként vállalt feladatok, állami (államigazgatási) feladatok szerinti bontásban)</t>
  </si>
  <si>
    <t>(intézményi szintű bevételek és kiadások kötelező feladatok, önként vállalt feladatok, állami (államigazgatási) feladatok szerinti bontásban)</t>
  </si>
  <si>
    <t>Forintban</t>
  </si>
  <si>
    <t xml:space="preserve"> -----</t>
  </si>
  <si>
    <t>Követelés ill. Kötelezettségvállalás, mfk.</t>
  </si>
  <si>
    <t>Módosított (összesen)</t>
  </si>
  <si>
    <t>Módosított (Őcsény)</t>
  </si>
  <si>
    <t>Módosított (Várdomb)</t>
  </si>
  <si>
    <t>----</t>
  </si>
  <si>
    <t>ebből Környezetvédelmi, természetvédelmi, műemlékv., építésügyi stb. bírság</t>
  </si>
  <si>
    <t>ebből Egyéb, az önkormányzat rendeletében megállapított juttatás</t>
  </si>
  <si>
    <t>Iparűzési adóalap ezer forintban</t>
  </si>
  <si>
    <t>Iparűzési adóerőképesség forintban (= 01. sor * 1000 * 1,4%)</t>
  </si>
  <si>
    <t>(a települési önkormányzat 2014. június 30-i iparűzési adóerőképessége)</t>
  </si>
  <si>
    <t>Lámpatest csere</t>
  </si>
  <si>
    <t>Hősök tere felújítása</t>
  </si>
  <si>
    <t>Temetőkapú felújítása</t>
  </si>
  <si>
    <t>(önkormányzati szinten összevont - konszolidált - bevételek és kiadások)</t>
  </si>
  <si>
    <t>Festés</t>
  </si>
  <si>
    <t>Kerítés-felújítás</t>
  </si>
  <si>
    <t>Laptop vásárlás</t>
  </si>
  <si>
    <t>Játékbeszerzés</t>
  </si>
  <si>
    <t>Bútor beszerzés</t>
  </si>
  <si>
    <t>Műk. c. támogatások államh. belülről</t>
  </si>
  <si>
    <t>Felh. c. támogatások államh. belülről</t>
  </si>
  <si>
    <t>Ingatlanok beszerzése (Kinizsi, Bocskai)</t>
  </si>
  <si>
    <t>Fásítás a reptéren</t>
  </si>
  <si>
    <t>Faházak és kapcs. terület megvásárlása</t>
  </si>
  <si>
    <t>Beruházások összesen (=01+…+08)</t>
  </si>
  <si>
    <t>Szolgálati lakások (orvosi, postai) felújítása</t>
  </si>
  <si>
    <t>Reptér kazáncsere</t>
  </si>
  <si>
    <t>Felújítások összesen (=01+…+08)</t>
  </si>
  <si>
    <t>Teleház mennyezet felújítása</t>
  </si>
  <si>
    <t>Belterületi utak felújítása és kátyúzás</t>
  </si>
  <si>
    <t>---</t>
  </si>
  <si>
    <t>Önkormányzat hosszútávú elkötelezettségei</t>
  </si>
  <si>
    <t>Személyi jutttatások</t>
  </si>
  <si>
    <t xml:space="preserve">Munkaadókat terhelő járulékok és szha.       </t>
  </si>
  <si>
    <t>Reptéri faházak és kapcs. készlet megv.</t>
  </si>
  <si>
    <t>Ügyvédi díj</t>
  </si>
  <si>
    <t>Megelőlegezett nettó finanszírozás vv.</t>
  </si>
  <si>
    <t>Egyéb áthúzódó dologi kiadások</t>
  </si>
  <si>
    <t>1.  melléklet a ... önkormányzati rendelethez</t>
  </si>
  <si>
    <t>2. melléklet a ... önkormányzati rendelethez</t>
  </si>
  <si>
    <t>3. melléklet a ... önkormányzati rendelethez</t>
  </si>
  <si>
    <t>4. melléklet a ... önkormányzati rendelethez</t>
  </si>
  <si>
    <t>5. melléklet a ... önkormányzati rendelethez</t>
  </si>
  <si>
    <t>6. melléklet a ... önkormányzati rendelethez</t>
  </si>
  <si>
    <t>7. melléklet a ... önkormányzati rendelethez</t>
  </si>
  <si>
    <t>8. melléklet a ... önkormányzati rendelethez</t>
  </si>
  <si>
    <t>9. melléklet a ... önkormányzati rendelethez</t>
  </si>
  <si>
    <t>10. melléklet a ... önkormányzati rendelethez</t>
  </si>
  <si>
    <t>12. melléklet a ... önkormányzati rendelethez</t>
  </si>
  <si>
    <t>11. melléklet a ... önkormányzati rendelethez</t>
  </si>
  <si>
    <t>13. melléklet a ... önkormányzati rendelethez</t>
  </si>
  <si>
    <t>14. melléklet a ... önkormányzati rendelethez</t>
  </si>
  <si>
    <t>15. melléklet a … önkormányzati rendelethez</t>
  </si>
  <si>
    <t>"Oázis kert" - munka, élet, ízek program megvalósításához adott kölcsön</t>
  </si>
  <si>
    <t>Összesen (=1+6)</t>
  </si>
  <si>
    <t>Rövid lejáratú (=2+…+5)</t>
  </si>
  <si>
    <t>Hosszú lejáratú (=7+…+10)</t>
  </si>
  <si>
    <t>Iparűzési adóerőképesség 2%-os ak-al forintban (= 01. sor * 1000 * 2%)</t>
  </si>
  <si>
    <t/>
  </si>
  <si>
    <t>ESZKÖZÖK</t>
  </si>
  <si>
    <t>FORRÁSOK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</si>
  <si>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</si>
  <si>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</si>
  <si>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</si>
  <si>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</si>
  <si>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</si>
  <si>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</si>
  <si>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</si>
  <si>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</si>
  <si>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</si>
  <si>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</si>
  <si>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</si>
  <si>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</si>
  <si>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</si>
  <si>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</si>
  <si>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</si>
  <si>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</si>
  <si>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</si>
  <si>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</si>
  <si>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</si>
  <si>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</si>
  <si>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</si>
  <si>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</si>
  <si>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</si>
  <si>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</si>
  <si>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</si>
  <si>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</si>
  <si>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</si>
  <si>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</si>
  <si>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</si>
  <si>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</si>
  <si>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</si>
  <si>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Mérlegsor</t>
  </si>
  <si>
    <t>Összevont</t>
  </si>
  <si>
    <t>Önk.</t>
  </si>
  <si>
    <t>K.hiv.</t>
  </si>
  <si>
    <t>Vagyoni értékű jogok</t>
  </si>
  <si>
    <t>Szellemi termékek</t>
  </si>
  <si>
    <t>Immateriális javak értékhelyesbítése</t>
  </si>
  <si>
    <t>Immateriális javak (=01+02+03)</t>
  </si>
  <si>
    <t>Ingatlanok és a kapcsolódó vagyoni értékű jogok</t>
  </si>
  <si>
    <t>16. melléklet a ... önkormányzati rendelethez</t>
  </si>
  <si>
    <t>Gépek, berendezések, felszerelések, járművek</t>
  </si>
  <si>
    <t>Tenyészállatok</t>
  </si>
  <si>
    <t>Beruházások, felújítások</t>
  </si>
  <si>
    <t>Tárgyi eszközök értékhelyesbítése</t>
  </si>
  <si>
    <t>Tárgyi eszközök (=05+...+09)</t>
  </si>
  <si>
    <t>Tartós részesedések</t>
  </si>
  <si>
    <t xml:space="preserve"> - ebből: tartós részesedések jegybankban</t>
  </si>
  <si>
    <t xml:space="preserve"> - ebből: tartós részesedések társulásban</t>
  </si>
  <si>
    <t>Tartós hitelviszonyt megtestesítő értékpapírok</t>
  </si>
  <si>
    <t xml:space="preserve"> - ebből: államkötvények</t>
  </si>
  <si>
    <t xml:space="preserve"> - ebből: helyi önkormányzatok kötvényei</t>
  </si>
  <si>
    <t>Befektetett pénzügyi eszközök értékhelyesbítése</t>
  </si>
  <si>
    <t>Befektetett pénzügyi eszközök (=11+14+17)</t>
  </si>
  <si>
    <t>Koncesszióba, vagyonkezelésbe adott eszközök</t>
  </si>
  <si>
    <t>Koncesszióba, vagyonkezelésbe adott eszközök értékhelyesbítése</t>
  </si>
  <si>
    <t>Koncesszióba, vagyonkezelésbe adott eszközök (=19+20)</t>
  </si>
  <si>
    <t>NEMZETI VAGYONBA TARTOZÓ BEFEKTETETT ESZKÖZÖK (=04+10+18+21)</t>
  </si>
  <si>
    <t>Vásárolt készletek</t>
  </si>
  <si>
    <t>Átsorolt, követelés fejében átvett készletek</t>
  </si>
  <si>
    <t>Egyéb készletek</t>
  </si>
  <si>
    <t>Befejezetlen termelés, félkész termékek, késztermékek</t>
  </si>
  <si>
    <t>Növendék-, hízó és egyéb állatok</t>
  </si>
  <si>
    <t>Készletek (=23+...+27)</t>
  </si>
  <si>
    <t>Nem tartós részesedések</t>
  </si>
  <si>
    <t>Forgatási célú hitelviszonyt megtestesítő értékpapírok</t>
  </si>
  <si>
    <t xml:space="preserve"> - ebből: kárpótlási jegyek</t>
  </si>
  <si>
    <t xml:space="preserve"> - ebből: kincstárjegyek</t>
  </si>
  <si>
    <t xml:space="preserve"> - ebből: befektetési jegyek</t>
  </si>
  <si>
    <t>Értékpapírok (=29+30)</t>
  </si>
  <si>
    <t>NEMZETI VAGYONBA TARTOZÓ FORGÓESZKÖZÖK (=28+36)</t>
  </si>
  <si>
    <t>Hosszú lejáratú betétek</t>
  </si>
  <si>
    <t>Pénztárak, csekkek, betétkönyvek</t>
  </si>
  <si>
    <t>Forintszámlák</t>
  </si>
  <si>
    <t>Devizaszámlák</t>
  </si>
  <si>
    <t>Idegen pénzeszközök</t>
  </si>
  <si>
    <t>PÉNZESZKÖZÖK (=38+...+42)</t>
  </si>
  <si>
    <t>Költségvetési évben esedékes köv. működési célú tám. bevételeire áh. belülről</t>
  </si>
  <si>
    <t xml:space="preserve"> - ebből: költségvetési évben es. köv. működési célú visszatérítendő tám., kölcsönök visszat. áh. belülről</t>
  </si>
  <si>
    <t>Költségvetési évben esedékes köv. felh. célú tám. bevételeire áh. belülről</t>
  </si>
  <si>
    <t>Költségvetési évben esedékes követelések közhatalmi bevételre</t>
  </si>
  <si>
    <t xml:space="preserve"> - ebből: költségvetési évben esedékes követelések felh. c.visszat. tám., kölcsönök visszat. áh. belülről</t>
  </si>
  <si>
    <t>Költségvetési évben esedékes követelések működési bevételre</t>
  </si>
  <si>
    <t>Költségvetési évben esedékes követelések felhalmozási bevételre</t>
  </si>
  <si>
    <t>Költségvetési évben esedékes követelések működési célú átvett pénzeszközre</t>
  </si>
  <si>
    <t xml:space="preserve"> - ebből: költségvetési évben esedékes köv. működési célú visszat. támogatások, kölcsönök visszat.áh. kívülről</t>
  </si>
  <si>
    <t>Költségvetési évben esedékes követelések felhalmozási célú átvett pénzeszközre</t>
  </si>
  <si>
    <t xml:space="preserve"> - ebből: költségvetési évben esedékes köv. felh. célú visszat. tám., kölcsönök visszatérülésére áh. kívülről</t>
  </si>
  <si>
    <t>Költségvetési évben esedékes követelések finanszírozási bevételekre</t>
  </si>
  <si>
    <t xml:space="preserve"> - ebből: költségvetési évben esedékes követelések államháztartáson belüli megelőlegezések törlesztésére</t>
  </si>
  <si>
    <t>Költségvetési évben esedékes követelések (=44+46+48+...+51+53+55)</t>
  </si>
  <si>
    <t>Költségvetési évet követően esedékes köv. műk. célú tám. bevételeire áh. belülről</t>
  </si>
  <si>
    <t xml:space="preserve"> - ebből: költségvetési évet követően esed. köv. műk. célú visszat. támogatások, kölcsönök visszat. áh. belülről</t>
  </si>
  <si>
    <t>Költségvetési évet követően esedékes köv. felh. célú tám. bevételeire áh. belülről</t>
  </si>
  <si>
    <t xml:space="preserve"> - ebből: költségvetési évet követően esedékes köv.felh.célú visszat. tám., kölcsönök visszat. áh. belülről</t>
  </si>
  <si>
    <t>Költségvetési évet követően esedékes követelések közhatalmi bevételre</t>
  </si>
  <si>
    <t>Költségvetési évet követően esedékes követelések működési bevételre</t>
  </si>
  <si>
    <t>Költségvetési évet követően esedékes követelések felhalmozási bevételre</t>
  </si>
  <si>
    <t>Költségvetési évet követően esedékes köv. működési célú átvett pénzeszközre</t>
  </si>
  <si>
    <t xml:space="preserve"> - ebből: költségvetési évet követően esedékes köv. műk. célú visszat. tám., kölcsönök visszat. áh.kívülről</t>
  </si>
  <si>
    <t>Költségvetési évet követően esedékes köv. felhalmozási célú átvett pénzeszközre</t>
  </si>
  <si>
    <t xml:space="preserve"> - ebből: költségvetési évet követően esedékes köv. felh. célú visszat. tám., kölcsönök visszat. áh. kívülről</t>
  </si>
  <si>
    <t>Költségvetési évet követően esedékes követelések finanszírozási bevételekre</t>
  </si>
  <si>
    <t xml:space="preserve"> - ebből: költségvetési évet követően esedékes követelések áh. belüli megelőlegezések törlesztésére</t>
  </si>
  <si>
    <t>Költségvetési évet követően es. követelések (=58+60+62+...+65+67+69)</t>
  </si>
  <si>
    <t>Adott előlegek</t>
  </si>
  <si>
    <t xml:space="preserve"> - ebből: immateriális javakra adott előlegek</t>
  </si>
  <si>
    <t xml:space="preserve"> - ebből: beruházásokra adott előlegek</t>
  </si>
  <si>
    <t xml:space="preserve"> - ebből: készletekre adott előlegek</t>
  </si>
  <si>
    <t xml:space="preserve"> - ebből: foglalkoztatottaknak adott előlegek</t>
  </si>
  <si>
    <t xml:space="preserve"> - ebből: egyéb adott előlegek</t>
  </si>
  <si>
    <t>Továbbadási célból folyósított támogatások, ellátások elszámolása</t>
  </si>
  <si>
    <t>Más által beszedett bevételek elszámolása</t>
  </si>
  <si>
    <t>Forgótőke elszámolása</t>
  </si>
  <si>
    <t>Vagyonkezelésbe adott eszközökkel kapcsolatos visszap. követelés elszámolása</t>
  </si>
  <si>
    <t>Nem társadalombiztosítás pénzügyi alapjait terhelő kifizetett ellátások megt. elsz.</t>
  </si>
  <si>
    <t>Folyósított, megelőlegezett társadalombiztosítási és családtám. ellátások elsz.</t>
  </si>
  <si>
    <t>Követelés jellegű sajátos elszámolások (=72+78+...+83)</t>
  </si>
  <si>
    <t>KÖVETELÉSEK (=57+71+84)</t>
  </si>
  <si>
    <t>EGYÉB SAJÁTOS ESZKÖZOLDALI ELSZÁMOLÁSOK</t>
  </si>
  <si>
    <t>Eredményszemléletű bevételek aktív időbeli elhatárolása</t>
  </si>
  <si>
    <t>Költségek, ráfordítások aktív időbeli elhatárolása</t>
  </si>
  <si>
    <t>Halasztott ráfordítások</t>
  </si>
  <si>
    <t>AKTÍV IDŐBELI ELHATÁROLÁSOK (=87+...+89)</t>
  </si>
  <si>
    <t>ESZKÖZÖK ÖSSZESEN (=22+37+43+85+86+90)</t>
  </si>
  <si>
    <t>Nemzeti vagyon induláskori értéke</t>
  </si>
  <si>
    <t>Nemzeti vagyon változásai</t>
  </si>
  <si>
    <t>Egyéb eszközök induláskori értéke és változásai</t>
  </si>
  <si>
    <t>Felhalmozott eredmény</t>
  </si>
  <si>
    <t>Eszközök értékhelyesbítésének forrása</t>
  </si>
  <si>
    <t>Mérleg szerinti eredmény</t>
  </si>
  <si>
    <t>SAJÁT TŐKE (=92+...+97)</t>
  </si>
  <si>
    <t>Költségvetési évben esedékes kötelezettségek személyi juttatásokra</t>
  </si>
  <si>
    <t>Költségvetési évben esedékes köt. munkaad.terhelő jár. és szociális hozz. adóra</t>
  </si>
  <si>
    <t>Költségvetési évben esedékes kötelezettségek dologi kiadásokra</t>
  </si>
  <si>
    <t>Költségvetési évben esedékes kötelezettségek ellátottak pénzbeli juttatásaira</t>
  </si>
  <si>
    <t>Költségvetési évben esedékes kötelezettségek egyéb működési célú kiadásokra</t>
  </si>
  <si>
    <t xml:space="preserve"> - ebből: költségvetési évben esedékes köt. működési célú visszat. tám., kölcsönök törlesztésére áh. belülre</t>
  </si>
  <si>
    <t>Költségvetési évben esedékes kötelezettségek beruházásokra</t>
  </si>
  <si>
    <t>Költségvetési évben esedékes kötelezettségek felújításokra</t>
  </si>
  <si>
    <t>Költségvetési évben esedékes köt. egyéb felhalmozási célú kiadásokra</t>
  </si>
  <si>
    <t xml:space="preserve"> - ebből: költségvetési évben esedékes köt. felh. célú visszat. tám., kölcsönök törlesztésére áh. belülre</t>
  </si>
  <si>
    <t>Költségvetési évben esedékes kötelezettségek finanszírozási kiadásokra</t>
  </si>
  <si>
    <t xml:space="preserve"> - ebből: költségvetési évben esedékes köt. áh. belüli megelőlegezések visszafizetésére</t>
  </si>
  <si>
    <t xml:space="preserve"> - ebből: költségvetési évben esedékes kötelezettségek hosszú lejáratú hitelek, kölcsönök törlesztésére</t>
  </si>
  <si>
    <t xml:space="preserve"> - ebből: költségvetési évben esedékes köt. likviditási célú hitelek, kölcsönök törlesztésére pénzügyi vállalk.</t>
  </si>
  <si>
    <t xml:space="preserve"> - ebből: költségvetési évben esedékes kötelezettségek rövid lejáratú hitelek, kölcsönök törlesztésére</t>
  </si>
  <si>
    <t xml:space="preserve"> - ebből: költségvetési évben esedékes kötelezettségek külföldi hitelek, kölcsönök törlesztésére</t>
  </si>
  <si>
    <t xml:space="preserve"> - ebből: költségvetési évben esedékes kötelezettségek forgatási célú belföldi értékpapírok beváltására</t>
  </si>
  <si>
    <t xml:space="preserve"> - ebből: költségvetési évben esedékes kötelezettségek befektetési célú belföldi értékpapírok beváltására</t>
  </si>
  <si>
    <t xml:space="preserve"> - ebből: költségvetési évben esedékes kötelezettségek külföldi értékpapírok beváltására</t>
  </si>
  <si>
    <t>Költségvetési évben esedékes kötel. (=99+...+103+105+...+107+109)</t>
  </si>
  <si>
    <t>Költségvetési évet követően esedékes kötelezettségek személyi juttatásokra</t>
  </si>
  <si>
    <t>Költségvetési évet követően esed. köt. munkaa.terhelő jár. és szoc. hozz. adóra</t>
  </si>
  <si>
    <t>Költségvetési évet követően esedékes kötelezettségek dologi kiadásokra</t>
  </si>
  <si>
    <t>Költségvetési évet követően esedékes köt. ellátottak pénzbeli juttatásaira</t>
  </si>
  <si>
    <t>Költségvetési évet követően esedékes köt. egyéb működési célú kiadásokra</t>
  </si>
  <si>
    <t xml:space="preserve"> - ebből: költségvetési évet követően esedékes köt. Műk. célú visszat. tám., kölcsönök törlesztésére áh. belülre</t>
  </si>
  <si>
    <t>Költségvetési évet követően esedékes kötelezettségek beruházásokra</t>
  </si>
  <si>
    <t>Költségvetési évet követően esedékes kötelezettségek felújításokra</t>
  </si>
  <si>
    <t>Költségvetési évet követően esedékes köt. egyéb felhalmozási célú kiadásokra</t>
  </si>
  <si>
    <t xml:space="preserve"> - ebből: költségvetési évet követően esedékes köt. Felh. célú visszat. tám., kölcsönök törlesztésére áh. belülre</t>
  </si>
  <si>
    <t>Költségvetési évet követően esedékes kötelezettségek finanszírozási kiadásokra</t>
  </si>
  <si>
    <t xml:space="preserve"> - ebből: költségvetési évet követően esedékes köt. áh. belüli megelőlegezések visszafizetésére</t>
  </si>
  <si>
    <t xml:space="preserve"> - ebből: költségvetési évet követően esedékes köt. hosszú lejáratú hitelek, kölcsönök törlesztésére</t>
  </si>
  <si>
    <t xml:space="preserve"> - ebből: költségvetési évet követően esed. köt. likviditási célú hitelek, kölcsönök törlesztésére pénzügyi vállalk.</t>
  </si>
  <si>
    <t xml:space="preserve"> - ebből: költségvetési évet követően esedékes kötelezettségek rövid lejáratú hitelek, kölcsönök törlesztésére</t>
  </si>
  <si>
    <t xml:space="preserve"> - ebből: költségvetési évet követően esedékes kötelezettségek külföldi hitelek, kölcsönök törlesztésére</t>
  </si>
  <si>
    <t xml:space="preserve"> - ebből: költségvetési évet követően esedékes kötelezettségek forgatási célú belföldi értékpapírok beváltására</t>
  </si>
  <si>
    <t xml:space="preserve"> - ebből: költségvetési évet követően esedékes kötelezettségek befektetési célú belföldi értékpapírok beváltására</t>
  </si>
  <si>
    <t xml:space="preserve"> - ebből: költségvetési évévet követően esedékes kötelezettségek külföldi értékpapírok beváltására</t>
  </si>
  <si>
    <t>Költségvetési évet követően esedékes köt. (=119+...+123+125+...+127+129)</t>
  </si>
  <si>
    <t>Kapott előlegek</t>
  </si>
  <si>
    <t>Más szervezetet megillető bevételek elszámolása</t>
  </si>
  <si>
    <t>Forgótőke elszámolása (Kincstár)</t>
  </si>
  <si>
    <t>Vagyonkezelésbe vett eszközökkel kapcsolatos visszapótlási köt. elszámolása</t>
  </si>
  <si>
    <t>Munkáltató által korengedményes nyugdíjhoz megfizetett hozzájárulás elsz.</t>
  </si>
  <si>
    <t>Kötelezettség jellegű sajátos elszámolások (=139+...+145)</t>
  </si>
  <si>
    <t>KÖTELEZETTSÉGEK (=118+138+146)</t>
  </si>
  <si>
    <t>EGYÉB SAJÁTOS FORRÁSOLDALI ELSZÁMOLÁSOK</t>
  </si>
  <si>
    <t>KINCSTÁRI SZÁMLAVEZETÉSSEL KAPCSOLATOS ELSZÁMOLÁSOK</t>
  </si>
  <si>
    <t>Eredményszemléletű bevételek passzív időbeli elhatárolása</t>
  </si>
  <si>
    <t>Költségek, ráfordítások passzív időbeli elhatárolása</t>
  </si>
  <si>
    <t>Halasztott eredményszemléletű bevételek</t>
  </si>
  <si>
    <t>PASSZÍV IDŐBELI ELHATÁROLÁSOK (=150+...+152)</t>
  </si>
  <si>
    <t>Eredménykimutatás</t>
  </si>
  <si>
    <t>17. melléklet a ... önkormányzati rendelethez</t>
  </si>
  <si>
    <t>Közhatalmi eredményszemléletű bevételek</t>
  </si>
  <si>
    <t>Eszközök és szolgáltatások értékesítése nettó eredményszemléletű bevételei</t>
  </si>
  <si>
    <t>Tevékenység egyéb nettó eredményszemléletű bevételei</t>
  </si>
  <si>
    <t>Tevékenység nettó eredményszemléletű bevétele (=01+02+03)</t>
  </si>
  <si>
    <t>Saját termelésű készletek állományváltozása</t>
  </si>
  <si>
    <t>Saját előállítású eszközök aktivált értéke</t>
  </si>
  <si>
    <t>Központi működési célú támogatások eredményszemléletű bevételei</t>
  </si>
  <si>
    <t>Egyéb működési célú támogatások eredményszemléletű bevételei</t>
  </si>
  <si>
    <t>Különféle egyéb eredményszemléletű bevételek</t>
  </si>
  <si>
    <t>Egyéb eredményszemléletű bevételek (=08+09+10)</t>
  </si>
  <si>
    <t>FORRÁSOK ÖSSZESEN (=98+147+...+149+153)</t>
  </si>
  <si>
    <t>Anyagköltség</t>
  </si>
  <si>
    <t>Igénybe vett szolgáltatások értéke</t>
  </si>
  <si>
    <t>Eladott áruk beszerzési értéke</t>
  </si>
  <si>
    <t>Eladott (közvetített) szolgáltatások értéke</t>
  </si>
  <si>
    <t>Anyagjellegű ráfordítások (=12+...+15)</t>
  </si>
  <si>
    <t>Bérköltség</t>
  </si>
  <si>
    <t>Személyi jellegű egyéb kifizetések</t>
  </si>
  <si>
    <t>Bérjárulékok</t>
  </si>
  <si>
    <t>Személyi jellegű ráfordítások (=17+...+19)</t>
  </si>
  <si>
    <t>Értékcsökkenési leírás</t>
  </si>
  <si>
    <t>Egyéb ráfordítások</t>
  </si>
  <si>
    <t>Kapott (járó) osztalék és részesedés</t>
  </si>
  <si>
    <t>Kapott (járó) kamatok és kamatjellegű eredményszemléletű bevételek</t>
  </si>
  <si>
    <t>Pénzügyi műveletek egyéb eredményszemléletű bevételei</t>
  </si>
  <si>
    <t xml:space="preserve"> - ebből: árfolyamnyereség</t>
  </si>
  <si>
    <t>Pénzügyi műveletek eredményszemléletű bevételei (=24+...+26)</t>
  </si>
  <si>
    <t>Fizetendő kamatok és kamatjellegű ráfordítások</t>
  </si>
  <si>
    <t>Részesedések, értékpapírok, pénzeszközök értékvesztése</t>
  </si>
  <si>
    <t>Pénzügyi műveletek egyéb ráfordításai</t>
  </si>
  <si>
    <t xml:space="preserve"> - ebből: árfolyamveszteség</t>
  </si>
  <si>
    <t>Pénzügyi műveletek ráfordításai (=29+...+31)</t>
  </si>
  <si>
    <t>PÉNZÜGYI MŰVELETEK EREDMÉNYE (=28-33)</t>
  </si>
  <si>
    <t>Felhalmozási célú támogatások eredményszemléletű bevételei</t>
  </si>
  <si>
    <t>Különféle rendkívüli eredményszemléletű bevételek</t>
  </si>
  <si>
    <t>Rendkívüli eredményszemléletű bevételek (=36+37)</t>
  </si>
  <si>
    <t>Rendkívüli ráfordítások</t>
  </si>
  <si>
    <t>RENDKÍVÜLI EREDMÉNY (=38-39)</t>
  </si>
  <si>
    <t>TEVÉKENYSÉGEK EREDMÉNYE (=04+07+11-(16+20+21+22))</t>
  </si>
  <si>
    <t>SZOKÁSOS EREDMÉNY (=23+34)</t>
  </si>
  <si>
    <t>Aktivált saját teljesítmények értéke (=05+06)</t>
  </si>
  <si>
    <t>18. melléklet a ... önkormányzati rendelethez</t>
  </si>
  <si>
    <t>Maradványkimutatás</t>
  </si>
  <si>
    <t>Alaptevékenység költségvetési bevételei</t>
  </si>
  <si>
    <t>Alaptevékenység költségvetési kiadásai</t>
  </si>
  <si>
    <t>Alaptevékenység költségvetési egyenlege (=01-02)</t>
  </si>
  <si>
    <t>Alaptevékenység finanszírozási bevételei</t>
  </si>
  <si>
    <t>Alaptevékenység finanszírozási kiadásai</t>
  </si>
  <si>
    <t>Alaptevékenység maradványa (=03+06)</t>
  </si>
  <si>
    <t>Vállalkozási tevékenység költségvetési bevételei</t>
  </si>
  <si>
    <t>Vállalkozási tevékenység költségvetési kiadásai</t>
  </si>
  <si>
    <t>Vállalkozási tevékenység költségvetési egyenlege (=08-09)</t>
  </si>
  <si>
    <t>Alaptevékenység finanszírozási egyenlege (=04-05)</t>
  </si>
  <si>
    <t>Vállalkozási tevékenység finanszírozási bevételei</t>
  </si>
  <si>
    <t>Vállalkozási tevékenység finanszírozási kiadásai</t>
  </si>
  <si>
    <t>Vállalkozási tevékenység finanszírozási egyenlege (=11-12)</t>
  </si>
  <si>
    <t>Vállalkozási tevékenység maradványa (=10+13)</t>
  </si>
  <si>
    <t>Összes maradvány (=07+14)</t>
  </si>
  <si>
    <t>Alaptevékenység kötelezettségvállalással terhelt maradványa</t>
  </si>
  <si>
    <t>Alaptevékenység szabad maradványa</t>
  </si>
  <si>
    <t>Vállalkozási tevékenységet terhelő befizetési kötelezettség</t>
  </si>
  <si>
    <t>Vállalkozási tevékenység felhasználható maradványa</t>
  </si>
  <si>
    <t>Cég neve és címe</t>
  </si>
  <si>
    <t>Törzstőke</t>
  </si>
  <si>
    <t>Tulajdonos társ törzstőke része</t>
  </si>
  <si>
    <t>Tulajdonos társ törzstőke aránya</t>
  </si>
  <si>
    <t>Önkormányzat tulajdon része</t>
  </si>
  <si>
    <t>Önkormányzat tulajdon aránya</t>
  </si>
  <si>
    <t>Őcsény Repülőtér Fejlesztő és Működtető KHT. Őcsény Repülőtér</t>
  </si>
  <si>
    <t>3.000.000,- Ft</t>
  </si>
  <si>
    <t>Őcsény Airport Kft</t>
  </si>
  <si>
    <t>1.470.000,- Ft</t>
  </si>
  <si>
    <t>1.530.000,- Ft</t>
  </si>
  <si>
    <t>SÁRKÖZ-VÍZ Szolgáltató Korlátolt Felelősségű Társaság</t>
  </si>
  <si>
    <t>100.000.000,- Ft</t>
  </si>
  <si>
    <t xml:space="preserve">Decs Nagyközség Önkormányzata  valamint Szekszádi Víz- és Csatornamű Kft </t>
  </si>
  <si>
    <t>80.880.000,- Ft</t>
  </si>
  <si>
    <t>19.120.000,- Ft</t>
  </si>
  <si>
    <t>Üzleti részesedések bemutatása</t>
  </si>
  <si>
    <t>Tulajdonostárs</t>
  </si>
  <si>
    <t>19. melléklet a ... önkormányzati rendelethez</t>
  </si>
  <si>
    <t>Re-víz Duna-menti Kft.</t>
  </si>
  <si>
    <t>259.320.000,- Ft</t>
  </si>
  <si>
    <t>további önkormányzatok</t>
  </si>
  <si>
    <t>7.210.000,- Ft</t>
  </si>
  <si>
    <t>252.110.000,- Ft</t>
  </si>
  <si>
    <t>Mérleg - Vagyonkimutatás</t>
  </si>
  <si>
    <t>MÉRLEG SZERINTI EREDMÉNY (=35+40)</t>
  </si>
  <si>
    <t>20. melléklet a ... önkormányzati rendelethez</t>
  </si>
  <si>
    <t>(intézményi szinten megvalósított beruházások, felújítások)</t>
  </si>
</sst>
</file>

<file path=xl/styles.xml><?xml version="1.0" encoding="utf-8"?>
<styleSheet xmlns="http://schemas.openxmlformats.org/spreadsheetml/2006/main">
  <numFmts count="5">
    <numFmt numFmtId="41" formatCode="_-* #,##0\ _F_t_-;\-* #,##0\ _F_t_-;_-* &quot;-&quot;\ _F_t_-;_-@_-"/>
    <numFmt numFmtId="164" formatCode="0__"/>
    <numFmt numFmtId="165" formatCode="00"/>
    <numFmt numFmtId="166" formatCode="\ ##########"/>
    <numFmt numFmtId="167" formatCode="#,##0_ ;\-#,##0\ "/>
  </numFmts>
  <fonts count="46">
    <font>
      <sz val="10"/>
      <name val="Arial CE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name val="Arial CE"/>
      <charset val="238"/>
    </font>
    <font>
      <b/>
      <sz val="8"/>
      <color indexed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i/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sz val="12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name val="Arial"/>
    </font>
    <font>
      <sz val="10"/>
      <name val="MS Sans Serif"/>
      <family val="2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10"/>
      <name val="Arial CE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">
    <xf numFmtId="0" fontId="0" fillId="0" borderId="0"/>
    <xf numFmtId="0" fontId="3" fillId="0" borderId="0"/>
    <xf numFmtId="0" fontId="24" fillId="0" borderId="0"/>
    <xf numFmtId="0" fontId="25" fillId="0" borderId="0"/>
    <xf numFmtId="0" fontId="25" fillId="0" borderId="0"/>
    <xf numFmtId="0" fontId="3" fillId="0" borderId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23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23" borderId="0" applyNumberFormat="0" applyBorder="0" applyAlignment="0" applyProtection="0"/>
    <xf numFmtId="0" fontId="29" fillId="14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27" borderId="0" applyNumberFormat="0" applyBorder="0" applyAlignment="0" applyProtection="0"/>
    <xf numFmtId="0" fontId="30" fillId="10" borderId="0" applyNumberFormat="0" applyBorder="0" applyAlignment="0" applyProtection="0"/>
    <xf numFmtId="0" fontId="31" fillId="20" borderId="14" applyNumberFormat="0" applyAlignment="0" applyProtection="0"/>
    <xf numFmtId="0" fontId="32" fillId="28" borderId="15" applyNumberFormat="0" applyAlignment="0" applyProtection="0"/>
    <xf numFmtId="0" fontId="33" fillId="0" borderId="0" applyNumberFormat="0" applyFill="0" applyBorder="0" applyAlignment="0" applyProtection="0"/>
    <xf numFmtId="0" fontId="34" fillId="11" borderId="0" applyNumberFormat="0" applyBorder="0" applyAlignment="0" applyProtection="0"/>
    <xf numFmtId="0" fontId="35" fillId="0" borderId="16" applyNumberFormat="0" applyFill="0" applyAlignment="0" applyProtection="0"/>
    <xf numFmtId="0" fontId="36" fillId="0" borderId="17" applyNumberFormat="0" applyFill="0" applyAlignment="0" applyProtection="0"/>
    <xf numFmtId="0" fontId="37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8" fillId="22" borderId="14" applyNumberFormat="0" applyAlignment="0" applyProtection="0"/>
    <xf numFmtId="0" fontId="39" fillId="0" borderId="18" applyNumberFormat="0" applyFill="0" applyAlignment="0" applyProtection="0"/>
    <xf numFmtId="0" fontId="40" fillId="29" borderId="0" applyNumberFormat="0" applyBorder="0" applyAlignment="0" applyProtection="0"/>
    <xf numFmtId="0" fontId="28" fillId="30" borderId="19" applyNumberFormat="0" applyFont="0" applyAlignment="0" applyProtection="0"/>
    <xf numFmtId="0" fontId="41" fillId="20" borderId="20" applyNumberFormat="0" applyAlignment="0" applyProtection="0"/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0" borderId="0" applyNumberFormat="0" applyFill="0" applyBorder="0" applyAlignment="0" applyProtection="0"/>
  </cellStyleXfs>
  <cellXfs count="588">
    <xf numFmtId="0" fontId="0" fillId="0" borderId="0" xfId="0"/>
    <xf numFmtId="0" fontId="1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165" fontId="9" fillId="0" borderId="0" xfId="0" applyNumberFormat="1" applyFont="1" applyFill="1"/>
    <xf numFmtId="0" fontId="4" fillId="6" borderId="4" xfId="0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8" fillId="6" borderId="4" xfId="0" applyFont="1" applyFill="1" applyBorder="1" applyAlignment="1">
      <alignment horizontal="left" vertical="center" wrapText="1"/>
    </xf>
    <xf numFmtId="0" fontId="8" fillId="6" borderId="3" xfId="0" applyFont="1" applyFill="1" applyBorder="1" applyAlignment="1">
      <alignment horizontal="left" vertical="center" wrapText="1"/>
    </xf>
    <xf numFmtId="0" fontId="4" fillId="6" borderId="4" xfId="0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1" fillId="0" borderId="0" xfId="0" applyFont="1" applyFill="1"/>
    <xf numFmtId="0" fontId="2" fillId="0" borderId="0" xfId="0" applyFont="1" applyFill="1" applyBorder="1"/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4" fillId="6" borderId="4" xfId="0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4" fillId="6" borderId="4" xfId="0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2" fillId="5" borderId="0" xfId="0" applyFont="1" applyFill="1"/>
    <xf numFmtId="0" fontId="2" fillId="6" borderId="0" xfId="0" applyFont="1" applyFill="1"/>
    <xf numFmtId="0" fontId="2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3" borderId="1" xfId="0" applyFont="1" applyFill="1" applyBorder="1" applyAlignment="1" applyProtection="1">
      <alignment horizontal="left" vertical="center" wrapText="1"/>
    </xf>
    <xf numFmtId="0" fontId="2" fillId="4" borderId="1" xfId="0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8" fillId="0" borderId="1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left" vertical="center" wrapText="1"/>
    </xf>
    <xf numFmtId="0" fontId="7" fillId="4" borderId="2" xfId="0" applyFont="1" applyFill="1" applyBorder="1" applyAlignment="1" applyProtection="1">
      <alignment horizontal="left" vertical="center" wrapText="1"/>
    </xf>
    <xf numFmtId="0" fontId="9" fillId="0" borderId="2" xfId="0" applyFont="1" applyFill="1" applyBorder="1" applyAlignment="1" applyProtection="1">
      <alignment horizontal="left" vertical="center" wrapText="1"/>
    </xf>
    <xf numFmtId="0" fontId="9" fillId="0" borderId="0" xfId="0" applyFont="1" applyFill="1" applyBorder="1" applyAlignment="1" applyProtection="1">
      <alignment horizontal="left" vertical="center" wrapText="1"/>
    </xf>
    <xf numFmtId="0" fontId="9" fillId="0" borderId="0" xfId="0" applyFont="1" applyFill="1"/>
    <xf numFmtId="3" fontId="9" fillId="0" borderId="1" xfId="0" applyNumberFormat="1" applyFont="1" applyFill="1" applyBorder="1" applyAlignment="1" applyProtection="1">
      <alignment horizontal="left" vertical="center" wrapText="1"/>
    </xf>
    <xf numFmtId="3" fontId="7" fillId="3" borderId="1" xfId="0" applyNumberFormat="1" applyFont="1" applyFill="1" applyBorder="1" applyAlignment="1" applyProtection="1">
      <alignment horizontal="left" vertical="center" wrapText="1"/>
    </xf>
    <xf numFmtId="3" fontId="7" fillId="4" borderId="2" xfId="0" applyNumberFormat="1" applyFont="1" applyFill="1" applyBorder="1" applyAlignment="1" applyProtection="1">
      <alignment horizontal="left" vertical="center" wrapText="1"/>
    </xf>
    <xf numFmtId="3" fontId="9" fillId="0" borderId="2" xfId="0" applyNumberFormat="1" applyFont="1" applyFill="1" applyBorder="1" applyAlignment="1" applyProtection="1">
      <alignment horizontal="left" vertical="center" wrapText="1"/>
    </xf>
    <xf numFmtId="0" fontId="1" fillId="5" borderId="0" xfId="0" applyFont="1" applyFill="1"/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right" vertical="top"/>
    </xf>
    <xf numFmtId="0" fontId="4" fillId="0" borderId="1" xfId="0" applyFont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left" vertical="center" wrapText="1"/>
    </xf>
    <xf numFmtId="0" fontId="19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41" fontId="21" fillId="0" borderId="1" xfId="0" applyNumberFormat="1" applyFont="1" applyFill="1" applyBorder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0" fontId="21" fillId="8" borderId="12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0" fillId="8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horizontal="right" vertical="center"/>
    </xf>
    <xf numFmtId="0" fontId="20" fillId="8" borderId="1" xfId="0" applyFont="1" applyFill="1" applyBorder="1" applyAlignment="1">
      <alignment vertical="center"/>
    </xf>
    <xf numFmtId="41" fontId="21" fillId="5" borderId="1" xfId="0" applyNumberFormat="1" applyFont="1" applyFill="1" applyBorder="1" applyAlignment="1">
      <alignment vertical="center"/>
    </xf>
    <xf numFmtId="0" fontId="20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vertical="center"/>
    </xf>
    <xf numFmtId="0" fontId="7" fillId="4" borderId="1" xfId="0" applyFont="1" applyFill="1" applyBorder="1" applyAlignment="1" applyProtection="1">
      <alignment horizontal="left" vertical="center" wrapText="1"/>
    </xf>
    <xf numFmtId="0" fontId="4" fillId="8" borderId="1" xfId="0" applyFont="1" applyFill="1" applyBorder="1" applyAlignment="1">
      <alignment horizontal="center" vertical="center"/>
    </xf>
    <xf numFmtId="41" fontId="4" fillId="8" borderId="1" xfId="0" applyNumberFormat="1" applyFont="1" applyFill="1" applyBorder="1" applyAlignment="1">
      <alignment horizontal="center" vertical="center" wrapText="1"/>
    </xf>
    <xf numFmtId="41" fontId="3" fillId="0" borderId="1" xfId="0" applyNumberFormat="1" applyFont="1" applyFill="1" applyBorder="1" applyAlignment="1">
      <alignment vertical="center"/>
    </xf>
    <xf numFmtId="41" fontId="3" fillId="0" borderId="1" xfId="0" applyNumberFormat="1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/>
    </xf>
    <xf numFmtId="41" fontId="4" fillId="8" borderId="1" xfId="0" applyNumberFormat="1" applyFont="1" applyFill="1" applyBorder="1" applyAlignment="1">
      <alignment vertical="center"/>
    </xf>
    <xf numFmtId="0" fontId="11" fillId="0" borderId="0" xfId="0" applyFont="1" applyFill="1" applyBorder="1" applyAlignment="1" applyProtection="1">
      <alignment vertical="top"/>
    </xf>
    <xf numFmtId="165" fontId="10" fillId="0" borderId="0" xfId="0" applyNumberFormat="1" applyFont="1" applyFill="1" applyBorder="1" applyAlignment="1" applyProtection="1">
      <alignment vertical="center"/>
    </xf>
    <xf numFmtId="0" fontId="0" fillId="0" borderId="1" xfId="0" applyBorder="1" applyAlignment="1">
      <alignment vertical="center" wrapText="1"/>
    </xf>
    <xf numFmtId="41" fontId="0" fillId="0" borderId="1" xfId="0" applyNumberFormat="1" applyBorder="1" applyAlignment="1">
      <alignment vertical="center"/>
    </xf>
    <xf numFmtId="0" fontId="2" fillId="0" borderId="8" xfId="0" applyFont="1" applyFill="1" applyBorder="1" applyAlignment="1" applyProtection="1"/>
    <xf numFmtId="165" fontId="1" fillId="0" borderId="0" xfId="0" applyNumberFormat="1" applyFont="1" applyFill="1" applyBorder="1" applyAlignment="1" applyProtection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right" vertical="center"/>
    </xf>
    <xf numFmtId="41" fontId="19" fillId="0" borderId="1" xfId="0" applyNumberFormat="1" applyFont="1" applyBorder="1" applyAlignment="1">
      <alignment horizontal="right" vertical="center"/>
    </xf>
    <xf numFmtId="41" fontId="20" fillId="8" borderId="1" xfId="0" applyNumberFormat="1" applyFont="1" applyFill="1" applyBorder="1" applyAlignment="1">
      <alignment horizontal="right" vertical="center"/>
    </xf>
    <xf numFmtId="0" fontId="20" fillId="5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41" fontId="0" fillId="0" borderId="1" xfId="0" applyNumberFormat="1" applyFont="1" applyFill="1" applyBorder="1" applyAlignment="1">
      <alignment vertical="center"/>
    </xf>
    <xf numFmtId="0" fontId="0" fillId="0" borderId="1" xfId="0" applyFont="1" applyBorder="1" applyAlignment="1">
      <alignment vertical="center" wrapText="1"/>
    </xf>
    <xf numFmtId="0" fontId="25" fillId="0" borderId="0" xfId="3"/>
    <xf numFmtId="0" fontId="25" fillId="0" borderId="0" xfId="3" applyFont="1"/>
    <xf numFmtId="0" fontId="25" fillId="0" borderId="0" xfId="3" applyAlignment="1">
      <alignment vertical="center"/>
    </xf>
    <xf numFmtId="0" fontId="4" fillId="0" borderId="1" xfId="3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/>
    </xf>
    <xf numFmtId="0" fontId="4" fillId="0" borderId="1" xfId="3" applyFont="1" applyBorder="1" applyAlignment="1">
      <alignment horizontal="center" vertical="center" wrapText="1"/>
    </xf>
    <xf numFmtId="0" fontId="4" fillId="0" borderId="1" xfId="3" applyFont="1" applyBorder="1" applyAlignment="1">
      <alignment horizontal="left" vertical="center" wrapText="1"/>
    </xf>
    <xf numFmtId="0" fontId="3" fillId="0" borderId="1" xfId="3" applyFont="1" applyBorder="1" applyAlignment="1">
      <alignment horizontal="center" vertical="center" wrapText="1"/>
    </xf>
    <xf numFmtId="0" fontId="3" fillId="0" borderId="1" xfId="3" applyFont="1" applyBorder="1" applyAlignment="1">
      <alignment horizontal="left" vertical="center" wrapText="1"/>
    </xf>
    <xf numFmtId="3" fontId="3" fillId="0" borderId="1" xfId="3" applyNumberFormat="1" applyFont="1" applyBorder="1" applyAlignment="1">
      <alignment horizontal="right" vertical="center" wrapText="1"/>
    </xf>
    <xf numFmtId="3" fontId="4" fillId="0" borderId="1" xfId="3" applyNumberFormat="1" applyFont="1" applyBorder="1" applyAlignment="1">
      <alignment horizontal="right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/>
    </xf>
    <xf numFmtId="0" fontId="8" fillId="0" borderId="1" xfId="3" applyFont="1" applyBorder="1" applyAlignment="1">
      <alignment horizontal="center" vertical="center" wrapText="1"/>
    </xf>
    <xf numFmtId="0" fontId="26" fillId="0" borderId="1" xfId="3" applyFont="1" applyBorder="1" applyAlignment="1">
      <alignment horizontal="center" vertical="center" wrapText="1"/>
    </xf>
    <xf numFmtId="0" fontId="8" fillId="6" borderId="1" xfId="3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horizontal="left" vertical="center" wrapText="1"/>
    </xf>
    <xf numFmtId="3" fontId="4" fillId="6" borderId="1" xfId="3" applyNumberFormat="1" applyFont="1" applyFill="1" applyBorder="1" applyAlignment="1">
      <alignment horizontal="right" vertical="center" wrapText="1"/>
    </xf>
    <xf numFmtId="0" fontId="27" fillId="0" borderId="1" xfId="3" applyFont="1" applyBorder="1" applyAlignment="1">
      <alignment horizontal="left" vertical="center" wrapText="1"/>
    </xf>
    <xf numFmtId="3" fontId="3" fillId="0" borderId="1" xfId="3" applyNumberFormat="1" applyFont="1" applyBorder="1" applyAlignment="1">
      <alignment vertical="center"/>
    </xf>
    <xf numFmtId="0" fontId="25" fillId="0" borderId="0" xfId="3"/>
    <xf numFmtId="0" fontId="25" fillId="0" borderId="0" xfId="3" applyBorder="1"/>
    <xf numFmtId="0" fontId="4" fillId="0" borderId="1" xfId="3" applyFont="1" applyBorder="1" applyAlignment="1">
      <alignment vertical="center"/>
    </xf>
    <xf numFmtId="0" fontId="3" fillId="0" borderId="1" xfId="3" applyFont="1" applyBorder="1" applyAlignment="1">
      <alignment vertical="center"/>
    </xf>
    <xf numFmtId="3" fontId="4" fillId="0" borderId="1" xfId="3" applyNumberFormat="1" applyFont="1" applyBorder="1" applyAlignment="1">
      <alignment vertical="center"/>
    </xf>
    <xf numFmtId="3" fontId="4" fillId="6" borderId="1" xfId="3" applyNumberFormat="1" applyFont="1" applyFill="1" applyBorder="1" applyAlignment="1">
      <alignment vertical="center"/>
    </xf>
    <xf numFmtId="0" fontId="4" fillId="6" borderId="1" xfId="3" applyFont="1" applyFill="1" applyBorder="1" applyAlignment="1">
      <alignment vertical="center"/>
    </xf>
    <xf numFmtId="0" fontId="3" fillId="0" borderId="1" xfId="5" quotePrefix="1" applyFont="1" applyBorder="1" applyAlignment="1">
      <alignment horizontal="center" vertical="center" wrapText="1"/>
    </xf>
    <xf numFmtId="0" fontId="3" fillId="0" borderId="1" xfId="5" applyFont="1" applyBorder="1" applyAlignment="1">
      <alignment horizontal="center" vertical="center"/>
    </xf>
    <xf numFmtId="9" fontId="3" fillId="0" borderId="1" xfId="5" applyNumberFormat="1" applyFont="1" applyBorder="1" applyAlignment="1">
      <alignment horizontal="center" vertical="center" wrapText="1"/>
    </xf>
    <xf numFmtId="9" fontId="3" fillId="0" borderId="1" xfId="5" applyNumberFormat="1" applyFont="1" applyBorder="1" applyAlignment="1">
      <alignment horizontal="center" vertical="center"/>
    </xf>
    <xf numFmtId="0" fontId="3" fillId="0" borderId="1" xfId="5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right" vertical="top"/>
    </xf>
    <xf numFmtId="165" fontId="1" fillId="0" borderId="9" xfId="0" applyNumberFormat="1" applyFont="1" applyFill="1" applyBorder="1" applyAlignment="1">
      <alignment horizontal="center" vertical="center"/>
    </xf>
    <xf numFmtId="0" fontId="0" fillId="0" borderId="8" xfId="0" applyFont="1" applyBorder="1" applyAlignment="1"/>
    <xf numFmtId="0" fontId="0" fillId="0" borderId="10" xfId="0" applyFont="1" applyBorder="1" applyAlignment="1"/>
    <xf numFmtId="0" fontId="2" fillId="0" borderId="3" xfId="0" applyFont="1" applyFill="1" applyBorder="1" applyAlignment="1">
      <alignment horizontal="right"/>
    </xf>
    <xf numFmtId="0" fontId="3" fillId="0" borderId="3" xfId="0" applyFont="1" applyBorder="1" applyAlignment="1"/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9" fontId="1" fillId="0" borderId="4" xfId="0" applyNumberFormat="1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 vertical="center"/>
    </xf>
    <xf numFmtId="0" fontId="9" fillId="0" borderId="4" xfId="0" quotePrefix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3" fontId="1" fillId="0" borderId="4" xfId="0" applyNumberFormat="1" applyFont="1" applyFill="1" applyBorder="1" applyAlignment="1">
      <alignment horizontal="right" vertical="center"/>
    </xf>
    <xf numFmtId="3" fontId="1" fillId="0" borderId="3" xfId="0" applyNumberFormat="1" applyFont="1" applyFill="1" applyBorder="1" applyAlignment="1">
      <alignment horizontal="right" vertical="center"/>
    </xf>
    <xf numFmtId="3" fontId="1" fillId="0" borderId="2" xfId="0" applyNumberFormat="1" applyFont="1" applyFill="1" applyBorder="1" applyAlignment="1">
      <alignment horizontal="right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9" fontId="1" fillId="7" borderId="4" xfId="0" applyNumberFormat="1" applyFont="1" applyFill="1" applyBorder="1" applyAlignment="1">
      <alignment horizontal="center" vertical="center"/>
    </xf>
    <xf numFmtId="9" fontId="1" fillId="7" borderId="2" xfId="0" applyNumberFormat="1" applyFont="1" applyFill="1" applyBorder="1" applyAlignment="1">
      <alignment horizontal="center" vertical="center"/>
    </xf>
    <xf numFmtId="1" fontId="1" fillId="0" borderId="4" xfId="0" applyNumberFormat="1" applyFont="1" applyFill="1" applyBorder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7" fillId="0" borderId="4" xfId="0" quotePrefix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3" fontId="2" fillId="0" borderId="4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9" fontId="2" fillId="0" borderId="4" xfId="0" applyNumberFormat="1" applyFont="1" applyFill="1" applyBorder="1" applyAlignment="1">
      <alignment horizontal="center" vertical="center"/>
    </xf>
    <xf numFmtId="9" fontId="2" fillId="0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7" fillId="5" borderId="4" xfId="0" quotePrefix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left" vertical="center" wrapText="1"/>
    </xf>
    <xf numFmtId="0" fontId="4" fillId="5" borderId="3" xfId="0" applyFont="1" applyFill="1" applyBorder="1" applyAlignment="1">
      <alignment horizontal="left" vertical="center" wrapText="1"/>
    </xf>
    <xf numFmtId="0" fontId="4" fillId="5" borderId="2" xfId="0" applyFont="1" applyFill="1" applyBorder="1" applyAlignment="1">
      <alignment horizontal="left" vertical="center" wrapText="1"/>
    </xf>
    <xf numFmtId="0" fontId="7" fillId="5" borderId="4" xfId="0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left" vertical="center"/>
    </xf>
    <xf numFmtId="3" fontId="2" fillId="5" borderId="4" xfId="0" applyNumberFormat="1" applyFont="1" applyFill="1" applyBorder="1" applyAlignment="1">
      <alignment horizontal="right" vertical="center"/>
    </xf>
    <xf numFmtId="3" fontId="2" fillId="5" borderId="3" xfId="0" applyNumberFormat="1" applyFont="1" applyFill="1" applyBorder="1" applyAlignment="1">
      <alignment horizontal="right" vertical="center"/>
    </xf>
    <xf numFmtId="3" fontId="2" fillId="5" borderId="2" xfId="0" applyNumberFormat="1" applyFont="1" applyFill="1" applyBorder="1" applyAlignment="1">
      <alignment horizontal="right" vertical="center"/>
    </xf>
    <xf numFmtId="9" fontId="2" fillId="5" borderId="4" xfId="0" applyNumberFormat="1" applyFont="1" applyFill="1" applyBorder="1" applyAlignment="1">
      <alignment horizontal="center" vertical="center"/>
    </xf>
    <xf numFmtId="9" fontId="2" fillId="5" borderId="2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9" fontId="5" fillId="0" borderId="4" xfId="0" applyNumberFormat="1" applyFont="1" applyFill="1" applyBorder="1" applyAlignment="1">
      <alignment horizontal="center" vertical="center"/>
    </xf>
    <xf numFmtId="9" fontId="5" fillId="0" borderId="2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166" fontId="9" fillId="0" borderId="4" xfId="0" applyNumberFormat="1" applyFont="1" applyFill="1" applyBorder="1" applyAlignment="1">
      <alignment vertical="center"/>
    </xf>
    <xf numFmtId="166" fontId="9" fillId="0" borderId="3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>
      <alignment vertical="center"/>
    </xf>
    <xf numFmtId="0" fontId="9" fillId="0" borderId="3" xfId="0" applyNumberFormat="1" applyFont="1" applyFill="1" applyBorder="1" applyAlignment="1">
      <alignment vertical="center"/>
    </xf>
    <xf numFmtId="0" fontId="4" fillId="5" borderId="4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2" xfId="0" applyFont="1" applyFill="1" applyBorder="1" applyAlignment="1">
      <alignment horizontal="left" vertical="center"/>
    </xf>
    <xf numFmtId="0" fontId="7" fillId="5" borderId="4" xfId="0" applyFont="1" applyFill="1" applyBorder="1" applyAlignment="1">
      <alignment horizontal="left" vertical="center" wrapText="1"/>
    </xf>
    <xf numFmtId="0" fontId="7" fillId="5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166" fontId="7" fillId="0" borderId="4" xfId="0" applyNumberFormat="1" applyFont="1" applyFill="1" applyBorder="1" applyAlignment="1">
      <alignment vertical="center"/>
    </xf>
    <xf numFmtId="166" fontId="7" fillId="0" borderId="3" xfId="0" applyNumberFormat="1" applyFont="1" applyFill="1" applyBorder="1" applyAlignment="1">
      <alignment vertical="center"/>
    </xf>
    <xf numFmtId="0" fontId="5" fillId="0" borderId="4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3" fontId="1" fillId="0" borderId="4" xfId="0" applyNumberFormat="1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/>
    </xf>
    <xf numFmtId="3" fontId="1" fillId="0" borderId="2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left" vertical="center"/>
    </xf>
    <xf numFmtId="164" fontId="5" fillId="0" borderId="3" xfId="0" applyNumberFormat="1" applyFont="1" applyFill="1" applyBorder="1" applyAlignment="1">
      <alignment horizontal="left" vertical="center"/>
    </xf>
    <xf numFmtId="164" fontId="5" fillId="0" borderId="2" xfId="0" applyNumberFormat="1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166" fontId="7" fillId="5" borderId="4" xfId="0" applyNumberFormat="1" applyFont="1" applyFill="1" applyBorder="1" applyAlignment="1">
      <alignment vertical="center"/>
    </xf>
    <xf numFmtId="166" fontId="7" fillId="5" borderId="3" xfId="0" applyNumberFormat="1" applyFont="1" applyFill="1" applyBorder="1" applyAlignment="1">
      <alignment vertical="center"/>
    </xf>
    <xf numFmtId="9" fontId="2" fillId="6" borderId="4" xfId="0" applyNumberFormat="1" applyFont="1" applyFill="1" applyBorder="1" applyAlignment="1">
      <alignment horizontal="center" vertical="center"/>
    </xf>
    <xf numFmtId="9" fontId="2" fillId="6" borderId="2" xfId="0" applyNumberFormat="1" applyFont="1" applyFill="1" applyBorder="1" applyAlignment="1">
      <alignment horizontal="center" vertical="center"/>
    </xf>
    <xf numFmtId="165" fontId="10" fillId="0" borderId="5" xfId="0" applyNumberFormat="1" applyFont="1" applyFill="1" applyBorder="1" applyAlignment="1">
      <alignment horizontal="center" vertical="center"/>
    </xf>
    <xf numFmtId="0" fontId="6" fillId="0" borderId="6" xfId="0" applyFont="1" applyBorder="1" applyAlignment="1"/>
    <xf numFmtId="0" fontId="6" fillId="0" borderId="7" xfId="0" applyFont="1" applyBorder="1" applyAlignment="1"/>
    <xf numFmtId="0" fontId="4" fillId="6" borderId="4" xfId="0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7" fillId="6" borderId="4" xfId="0" applyFont="1" applyFill="1" applyBorder="1" applyAlignment="1">
      <alignment horizontal="left" vertical="center" wrapText="1"/>
    </xf>
    <xf numFmtId="0" fontId="7" fillId="6" borderId="3" xfId="0" applyFont="1" applyFill="1" applyBorder="1" applyAlignment="1">
      <alignment horizontal="left" vertical="center" wrapText="1"/>
    </xf>
    <xf numFmtId="3" fontId="2" fillId="6" borderId="4" xfId="0" applyNumberFormat="1" applyFont="1" applyFill="1" applyBorder="1" applyAlignment="1">
      <alignment horizontal="right" vertical="center"/>
    </xf>
    <xf numFmtId="3" fontId="2" fillId="6" borderId="3" xfId="0" applyNumberFormat="1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3" fontId="2" fillId="0" borderId="4" xfId="0" applyNumberFormat="1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3" fontId="2" fillId="5" borderId="4" xfId="0" applyNumberFormat="1" applyFont="1" applyFill="1" applyBorder="1" applyAlignment="1">
      <alignment horizontal="center" vertical="center"/>
    </xf>
    <xf numFmtId="3" fontId="2" fillId="5" borderId="3" xfId="0" applyNumberFormat="1" applyFont="1" applyFill="1" applyBorder="1" applyAlignment="1">
      <alignment horizontal="center" vertical="center"/>
    </xf>
    <xf numFmtId="3" fontId="2" fillId="5" borderId="2" xfId="0" applyNumberFormat="1" applyFont="1" applyFill="1" applyBorder="1" applyAlignment="1">
      <alignment horizontal="center" vertical="center"/>
    </xf>
    <xf numFmtId="3" fontId="4" fillId="6" borderId="4" xfId="0" applyNumberFormat="1" applyFont="1" applyFill="1" applyBorder="1" applyAlignment="1">
      <alignment horizontal="center" vertical="center"/>
    </xf>
    <xf numFmtId="3" fontId="4" fillId="6" borderId="3" xfId="0" applyNumberFormat="1" applyFont="1" applyFill="1" applyBorder="1" applyAlignment="1">
      <alignment horizontal="center" vertical="center"/>
    </xf>
    <xf numFmtId="3" fontId="4" fillId="6" borderId="2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3" fillId="0" borderId="3" xfId="0" applyFont="1" applyBorder="1"/>
    <xf numFmtId="0" fontId="13" fillId="0" borderId="2" xfId="0" applyFont="1" applyBorder="1"/>
    <xf numFmtId="9" fontId="4" fillId="6" borderId="4" xfId="0" applyNumberFormat="1" applyFont="1" applyFill="1" applyBorder="1" applyAlignment="1">
      <alignment horizontal="center" vertical="center"/>
    </xf>
    <xf numFmtId="9" fontId="4" fillId="6" borderId="2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</xf>
    <xf numFmtId="49" fontId="9" fillId="0" borderId="1" xfId="0" quotePrefix="1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/>
    </xf>
    <xf numFmtId="3" fontId="1" fillId="0" borderId="1" xfId="0" applyNumberFormat="1" applyFont="1" applyFill="1" applyBorder="1" applyAlignment="1" applyProtection="1">
      <alignment horizontal="right" vertical="center" wrapText="1"/>
    </xf>
    <xf numFmtId="9" fontId="1" fillId="0" borderId="4" xfId="0" applyNumberFormat="1" applyFont="1" applyFill="1" applyBorder="1" applyAlignment="1" applyProtection="1">
      <alignment horizontal="center" vertical="center"/>
    </xf>
    <xf numFmtId="9" fontId="1" fillId="0" borderId="2" xfId="0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165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/>
    </xf>
    <xf numFmtId="0" fontId="9" fillId="0" borderId="0" xfId="0" quotePrefix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 wrapText="1"/>
    </xf>
    <xf numFmtId="49" fontId="7" fillId="4" borderId="1" xfId="0" applyNumberFormat="1" applyFont="1" applyFill="1" applyBorder="1" applyAlignment="1" applyProtection="1">
      <alignment horizontal="center" vertical="center"/>
    </xf>
    <xf numFmtId="49" fontId="7" fillId="4" borderId="1" xfId="0" quotePrefix="1" applyNumberFormat="1" applyFont="1" applyFill="1" applyBorder="1" applyAlignment="1" applyProtection="1">
      <alignment horizontal="center" vertical="center"/>
    </xf>
    <xf numFmtId="49" fontId="7" fillId="3" borderId="1" xfId="0" applyNumberFormat="1" applyFont="1" applyFill="1" applyBorder="1" applyAlignment="1" applyProtection="1">
      <alignment horizontal="center" vertical="center"/>
    </xf>
    <xf numFmtId="49" fontId="7" fillId="3" borderId="1" xfId="0" quotePrefix="1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/>
    </xf>
    <xf numFmtId="3" fontId="2" fillId="4" borderId="1" xfId="0" applyNumberFormat="1" applyFont="1" applyFill="1" applyBorder="1" applyAlignment="1" applyProtection="1">
      <alignment vertical="center"/>
    </xf>
    <xf numFmtId="9" fontId="2" fillId="4" borderId="4" xfId="0" applyNumberFormat="1" applyFont="1" applyFill="1" applyBorder="1" applyAlignment="1" applyProtection="1">
      <alignment horizontal="center" vertical="center"/>
    </xf>
    <xf numFmtId="9" fontId="2" fillId="4" borderId="2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right" vertical="top"/>
    </xf>
    <xf numFmtId="0" fontId="1" fillId="0" borderId="1" xfId="0" applyFont="1" applyFill="1" applyBorder="1" applyAlignment="1" applyProtection="1">
      <alignment horizontal="center"/>
    </xf>
    <xf numFmtId="0" fontId="2" fillId="0" borderId="8" xfId="0" applyFont="1" applyFill="1" applyBorder="1" applyAlignment="1" applyProtection="1">
      <alignment horizontal="right"/>
    </xf>
    <xf numFmtId="165" fontId="1" fillId="0" borderId="9" xfId="0" applyNumberFormat="1" applyFont="1" applyFill="1" applyBorder="1" applyAlignment="1" applyProtection="1">
      <alignment horizontal="center" vertical="center"/>
    </xf>
    <xf numFmtId="165" fontId="1" fillId="0" borderId="8" xfId="0" applyNumberFormat="1" applyFont="1" applyFill="1" applyBorder="1" applyAlignment="1" applyProtection="1">
      <alignment horizontal="center" vertical="center"/>
    </xf>
    <xf numFmtId="165" fontId="1" fillId="0" borderId="10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3" fontId="1" fillId="0" borderId="1" xfId="0" applyNumberFormat="1" applyFont="1" applyFill="1" applyBorder="1" applyAlignment="1" applyProtection="1">
      <alignment vertical="center" wrapText="1"/>
    </xf>
    <xf numFmtId="3" fontId="1" fillId="0" borderId="1" xfId="0" applyNumberFormat="1" applyFont="1" applyFill="1" applyBorder="1" applyAlignment="1" applyProtection="1">
      <alignment vertical="center"/>
    </xf>
    <xf numFmtId="165" fontId="10" fillId="0" borderId="5" xfId="0" applyNumberFormat="1" applyFont="1" applyFill="1" applyBorder="1" applyAlignment="1" applyProtection="1">
      <alignment horizontal="center" vertical="center"/>
    </xf>
    <xf numFmtId="165" fontId="10" fillId="0" borderId="6" xfId="0" applyNumberFormat="1" applyFont="1" applyFill="1" applyBorder="1" applyAlignment="1" applyProtection="1">
      <alignment horizontal="center" vertical="center"/>
    </xf>
    <xf numFmtId="165" fontId="10" fillId="0" borderId="7" xfId="0" applyNumberFormat="1" applyFont="1" applyFill="1" applyBorder="1" applyAlignment="1" applyProtection="1">
      <alignment horizontal="center" vertical="center"/>
    </xf>
    <xf numFmtId="3" fontId="1" fillId="0" borderId="4" xfId="0" applyNumberFormat="1" applyFont="1" applyFill="1" applyBorder="1" applyAlignment="1" applyProtection="1">
      <alignment vertical="center"/>
    </xf>
    <xf numFmtId="3" fontId="1" fillId="0" borderId="3" xfId="0" applyNumberFormat="1" applyFont="1" applyFill="1" applyBorder="1" applyAlignment="1" applyProtection="1">
      <alignment vertical="center"/>
    </xf>
    <xf numFmtId="3" fontId="1" fillId="0" borderId="2" xfId="0" applyNumberFormat="1" applyFont="1" applyFill="1" applyBorder="1" applyAlignment="1" applyProtection="1">
      <alignment vertical="center"/>
    </xf>
    <xf numFmtId="0" fontId="2" fillId="0" borderId="1" xfId="0" applyFont="1" applyFill="1" applyBorder="1" applyAlignment="1" applyProtection="1">
      <alignment horizontal="center" vertical="center"/>
    </xf>
    <xf numFmtId="3" fontId="2" fillId="3" borderId="1" xfId="0" applyNumberFormat="1" applyFont="1" applyFill="1" applyBorder="1" applyAlignment="1" applyProtection="1">
      <alignment horizontal="right" vertical="center" wrapText="1"/>
    </xf>
    <xf numFmtId="9" fontId="2" fillId="3" borderId="4" xfId="0" applyNumberFormat="1" applyFont="1" applyFill="1" applyBorder="1" applyAlignment="1" applyProtection="1">
      <alignment horizontal="center" vertical="center"/>
    </xf>
    <xf numFmtId="9" fontId="2" fillId="3" borderId="2" xfId="0" applyNumberFormat="1" applyFont="1" applyFill="1" applyBorder="1" applyAlignment="1" applyProtection="1">
      <alignment horizontal="center" vertical="center"/>
    </xf>
    <xf numFmtId="3" fontId="9" fillId="0" borderId="1" xfId="0" applyNumberFormat="1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left" vertical="center" wrapText="1"/>
    </xf>
    <xf numFmtId="0" fontId="2" fillId="4" borderId="3" xfId="0" applyFont="1" applyFill="1" applyBorder="1" applyAlignment="1" applyProtection="1">
      <alignment horizontal="left" vertical="center" wrapText="1"/>
    </xf>
    <xf numFmtId="0" fontId="2" fillId="4" borderId="2" xfId="0" applyFont="1" applyFill="1" applyBorder="1" applyAlignment="1" applyProtection="1">
      <alignment horizontal="left" vertical="center" wrapText="1"/>
    </xf>
    <xf numFmtId="0" fontId="2" fillId="4" borderId="1" xfId="0" applyFont="1" applyFill="1" applyBorder="1" applyAlignment="1" applyProtection="1">
      <alignment horizontal="left" vertical="center" wrapText="1"/>
    </xf>
    <xf numFmtId="3" fontId="2" fillId="4" borderId="1" xfId="0" applyNumberFormat="1" applyFont="1" applyFill="1" applyBorder="1" applyAlignment="1" applyProtection="1">
      <alignment horizontal="right" vertical="center" wrapText="1"/>
    </xf>
    <xf numFmtId="0" fontId="1" fillId="0" borderId="4" xfId="0" applyFont="1" applyFill="1" applyBorder="1" applyAlignment="1" applyProtection="1">
      <alignment horizontal="left" vertical="center" wrapText="1"/>
    </xf>
    <xf numFmtId="0" fontId="1" fillId="0" borderId="3" xfId="0" applyFont="1" applyFill="1" applyBorder="1" applyAlignment="1" applyProtection="1">
      <alignment horizontal="left" vertical="center" wrapText="1"/>
    </xf>
    <xf numFmtId="0" fontId="1" fillId="0" borderId="2" xfId="0" applyFont="1" applyFill="1" applyBorder="1" applyAlignment="1" applyProtection="1">
      <alignment horizontal="left" vertical="center" wrapText="1"/>
    </xf>
    <xf numFmtId="3" fontId="2" fillId="3" borderId="1" xfId="0" applyNumberFormat="1" applyFont="1" applyFill="1" applyBorder="1" applyAlignment="1" applyProtection="1">
      <alignment vertical="center"/>
    </xf>
    <xf numFmtId="0" fontId="2" fillId="3" borderId="1" xfId="0" applyFont="1" applyFill="1" applyBorder="1" applyAlignment="1" applyProtection="1">
      <alignment horizontal="left" vertical="center" wrapText="1"/>
    </xf>
    <xf numFmtId="3" fontId="2" fillId="3" borderId="4" xfId="0" applyNumberFormat="1" applyFont="1" applyFill="1" applyBorder="1" applyAlignment="1" applyProtection="1">
      <alignment horizontal="right" vertical="center" wrapText="1"/>
    </xf>
    <xf numFmtId="3" fontId="2" fillId="3" borderId="3" xfId="0" applyNumberFormat="1" applyFont="1" applyFill="1" applyBorder="1" applyAlignment="1" applyProtection="1">
      <alignment horizontal="right" vertical="center" wrapText="1"/>
    </xf>
    <xf numFmtId="3" fontId="2" fillId="3" borderId="2" xfId="0" applyNumberFormat="1" applyFont="1" applyFill="1" applyBorder="1" applyAlignment="1" applyProtection="1">
      <alignment horizontal="right" vertical="center" wrapText="1"/>
    </xf>
    <xf numFmtId="3" fontId="2" fillId="3" borderId="4" xfId="0" applyNumberFormat="1" applyFont="1" applyFill="1" applyBorder="1" applyAlignment="1" applyProtection="1">
      <alignment vertical="center"/>
    </xf>
    <xf numFmtId="3" fontId="2" fillId="3" borderId="3" xfId="0" applyNumberFormat="1" applyFont="1" applyFill="1" applyBorder="1" applyAlignment="1" applyProtection="1">
      <alignment vertical="center"/>
    </xf>
    <xf numFmtId="3" fontId="2" fillId="3" borderId="2" xfId="0" applyNumberFormat="1" applyFont="1" applyFill="1" applyBorder="1" applyAlignment="1" applyProtection="1">
      <alignment vertical="center"/>
    </xf>
    <xf numFmtId="0" fontId="1" fillId="0" borderId="0" xfId="0" applyFont="1" applyFill="1" applyAlignment="1" applyProtection="1">
      <alignment horizontal="center"/>
    </xf>
    <xf numFmtId="3" fontId="1" fillId="0" borderId="1" xfId="0" applyNumberFormat="1" applyFont="1" applyFill="1" applyBorder="1" applyAlignment="1" applyProtection="1">
      <alignment horizontal="right" vertical="center"/>
    </xf>
    <xf numFmtId="3" fontId="1" fillId="0" borderId="4" xfId="0" applyNumberFormat="1" applyFont="1" applyFill="1" applyBorder="1" applyAlignment="1" applyProtection="1">
      <alignment vertical="center" wrapText="1"/>
    </xf>
    <xf numFmtId="3" fontId="1" fillId="0" borderId="3" xfId="0" applyNumberFormat="1" applyFont="1" applyFill="1" applyBorder="1" applyAlignment="1" applyProtection="1">
      <alignment vertical="center" wrapText="1"/>
    </xf>
    <xf numFmtId="3" fontId="1" fillId="0" borderId="2" xfId="0" applyNumberFormat="1" applyFont="1" applyFill="1" applyBorder="1" applyAlignment="1" applyProtection="1">
      <alignment vertical="center" wrapText="1"/>
    </xf>
    <xf numFmtId="3" fontId="9" fillId="0" borderId="1" xfId="0" applyNumberFormat="1" applyFont="1" applyFill="1" applyBorder="1" applyAlignment="1" applyProtection="1">
      <alignment vertical="center"/>
    </xf>
    <xf numFmtId="3" fontId="2" fillId="3" borderId="1" xfId="0" applyNumberFormat="1" applyFont="1" applyFill="1" applyBorder="1" applyAlignment="1" applyProtection="1">
      <alignment vertical="center" wrapText="1"/>
    </xf>
    <xf numFmtId="3" fontId="2" fillId="3" borderId="4" xfId="0" applyNumberFormat="1" applyFont="1" applyFill="1" applyBorder="1" applyAlignment="1" applyProtection="1">
      <alignment vertical="center" wrapText="1"/>
    </xf>
    <xf numFmtId="3" fontId="2" fillId="3" borderId="3" xfId="0" applyNumberFormat="1" applyFont="1" applyFill="1" applyBorder="1" applyAlignment="1" applyProtection="1">
      <alignment vertical="center" wrapText="1"/>
    </xf>
    <xf numFmtId="3" fontId="2" fillId="3" borderId="2" xfId="0" applyNumberFormat="1" applyFont="1" applyFill="1" applyBorder="1" applyAlignment="1" applyProtection="1">
      <alignment vertical="center" wrapText="1"/>
    </xf>
    <xf numFmtId="3" fontId="2" fillId="3" borderId="1" xfId="0" applyNumberFormat="1" applyFont="1" applyFill="1" applyBorder="1" applyAlignment="1" applyProtection="1">
      <alignment horizontal="right" vertical="center"/>
    </xf>
    <xf numFmtId="3" fontId="2" fillId="4" borderId="1" xfId="0" applyNumberFormat="1" applyFont="1" applyFill="1" applyBorder="1" applyAlignment="1" applyProtection="1">
      <alignment vertical="center" wrapText="1"/>
    </xf>
    <xf numFmtId="3" fontId="2" fillId="4" borderId="1" xfId="0" applyNumberFormat="1" applyFont="1" applyFill="1" applyBorder="1" applyAlignment="1" applyProtection="1">
      <alignment horizontal="right" vertical="center"/>
    </xf>
    <xf numFmtId="49" fontId="9" fillId="0" borderId="4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3" fontId="1" fillId="0" borderId="4" xfId="0" applyNumberFormat="1" applyFont="1" applyFill="1" applyBorder="1" applyAlignment="1">
      <alignment vertical="center"/>
    </xf>
    <xf numFmtId="3" fontId="1" fillId="0" borderId="3" xfId="0" applyNumberFormat="1" applyFont="1" applyFill="1" applyBorder="1" applyAlignment="1">
      <alignment vertical="center"/>
    </xf>
    <xf numFmtId="3" fontId="1" fillId="0" borderId="2" xfId="0" applyNumberFormat="1" applyFont="1" applyFill="1" applyBorder="1" applyAlignment="1">
      <alignment vertical="center"/>
    </xf>
    <xf numFmtId="3" fontId="23" fillId="0" borderId="4" xfId="0" applyNumberFormat="1" applyFont="1" applyFill="1" applyBorder="1" applyAlignment="1">
      <alignment horizontal="center"/>
    </xf>
    <xf numFmtId="3" fontId="23" fillId="0" borderId="3" xfId="0" applyNumberFormat="1" applyFont="1" applyFill="1" applyBorder="1" applyAlignment="1">
      <alignment horizontal="center"/>
    </xf>
    <xf numFmtId="3" fontId="23" fillId="0" borderId="2" xfId="0" applyNumberFormat="1" applyFont="1" applyFill="1" applyBorder="1" applyAlignment="1">
      <alignment horizontal="center"/>
    </xf>
    <xf numFmtId="3" fontId="2" fillId="5" borderId="4" xfId="0" applyNumberFormat="1" applyFont="1" applyFill="1" applyBorder="1" applyAlignment="1">
      <alignment vertical="center"/>
    </xf>
    <xf numFmtId="3" fontId="2" fillId="5" borderId="3" xfId="0" applyNumberFormat="1" applyFont="1" applyFill="1" applyBorder="1" applyAlignment="1">
      <alignment vertical="center"/>
    </xf>
    <xf numFmtId="3" fontId="2" fillId="5" borderId="2" xfId="0" applyNumberFormat="1" applyFont="1" applyFill="1" applyBorder="1" applyAlignment="1">
      <alignment vertical="center"/>
    </xf>
    <xf numFmtId="3" fontId="4" fillId="6" borderId="4" xfId="0" applyNumberFormat="1" applyFont="1" applyFill="1" applyBorder="1" applyAlignment="1">
      <alignment vertical="center"/>
    </xf>
    <xf numFmtId="3" fontId="4" fillId="6" borderId="3" xfId="0" applyNumberFormat="1" applyFont="1" applyFill="1" applyBorder="1" applyAlignment="1">
      <alignment vertical="center"/>
    </xf>
    <xf numFmtId="3" fontId="4" fillId="6" borderId="2" xfId="0" applyNumberFormat="1" applyFont="1" applyFill="1" applyBorder="1" applyAlignment="1">
      <alignment vertical="center"/>
    </xf>
    <xf numFmtId="49" fontId="7" fillId="5" borderId="4" xfId="0" applyNumberFormat="1" applyFont="1" applyFill="1" applyBorder="1" applyAlignment="1">
      <alignment horizontal="center" vertical="center"/>
    </xf>
    <xf numFmtId="49" fontId="7" fillId="5" borderId="2" xfId="0" applyNumberFormat="1" applyFont="1" applyFill="1" applyBorder="1" applyAlignment="1">
      <alignment horizontal="center" vertical="center"/>
    </xf>
    <xf numFmtId="49" fontId="7" fillId="6" borderId="4" xfId="0" applyNumberFormat="1" applyFont="1" applyFill="1" applyBorder="1" applyAlignment="1">
      <alignment horizontal="center" vertical="center"/>
    </xf>
    <xf numFmtId="49" fontId="7" fillId="6" borderId="2" xfId="0" applyNumberFormat="1" applyFont="1" applyFill="1" applyBorder="1" applyAlignment="1">
      <alignment horizontal="center" vertical="center"/>
    </xf>
    <xf numFmtId="3" fontId="2" fillId="6" borderId="4" xfId="0" applyNumberFormat="1" applyFont="1" applyFill="1" applyBorder="1" applyAlignment="1">
      <alignment vertical="center"/>
    </xf>
    <xf numFmtId="3" fontId="2" fillId="6" borderId="3" xfId="0" applyNumberFormat="1" applyFont="1" applyFill="1" applyBorder="1" applyAlignment="1">
      <alignment vertical="center"/>
    </xf>
    <xf numFmtId="3" fontId="2" fillId="6" borderId="2" xfId="0" applyNumberFormat="1" applyFont="1" applyFill="1" applyBorder="1" applyAlignment="1">
      <alignment vertical="center"/>
    </xf>
    <xf numFmtId="0" fontId="1" fillId="0" borderId="4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7" fillId="6" borderId="0" xfId="0" applyFont="1" applyFill="1" applyBorder="1" applyAlignment="1">
      <alignment horizontal="left" vertical="center" wrapText="1"/>
    </xf>
    <xf numFmtId="3" fontId="2" fillId="6" borderId="0" xfId="0" applyNumberFormat="1" applyFont="1" applyFill="1" applyBorder="1" applyAlignment="1">
      <alignment vertical="center"/>
    </xf>
    <xf numFmtId="3" fontId="11" fillId="0" borderId="4" xfId="0" applyNumberFormat="1" applyFont="1" applyFill="1" applyBorder="1" applyAlignment="1" applyProtection="1">
      <alignment horizontal="right" vertical="center"/>
      <protection locked="0"/>
    </xf>
    <xf numFmtId="3" fontId="11" fillId="0" borderId="3" xfId="0" applyNumberFormat="1" applyFont="1" applyFill="1" applyBorder="1" applyAlignment="1" applyProtection="1">
      <alignment horizontal="right" vertical="center"/>
      <protection locked="0"/>
    </xf>
    <xf numFmtId="3" fontId="11" fillId="0" borderId="2" xfId="0" applyNumberFormat="1" applyFont="1" applyFill="1" applyBorder="1" applyAlignment="1" applyProtection="1">
      <alignment horizontal="right" vertical="center"/>
      <protection locked="0"/>
    </xf>
    <xf numFmtId="3" fontId="11" fillId="7" borderId="1" xfId="0" applyNumberFormat="1" applyFont="1" applyFill="1" applyBorder="1" applyAlignment="1" applyProtection="1">
      <alignment horizontal="right" vertical="center"/>
      <protection locked="0"/>
    </xf>
    <xf numFmtId="9" fontId="11" fillId="7" borderId="4" xfId="0" applyNumberFormat="1" applyFont="1" applyFill="1" applyBorder="1" applyAlignment="1">
      <alignment horizontal="center" vertical="center"/>
    </xf>
    <xf numFmtId="9" fontId="11" fillId="7" borderId="2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left" vertical="center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3" fontId="11" fillId="7" borderId="2" xfId="0" applyNumberFormat="1" applyFont="1" applyFill="1" applyBorder="1" applyAlignment="1" applyProtection="1">
      <alignment horizontal="center" vertical="center"/>
      <protection locked="0"/>
    </xf>
    <xf numFmtId="9" fontId="11" fillId="7" borderId="4" xfId="0" quotePrefix="1" applyNumberFormat="1" applyFont="1" applyFill="1" applyBorder="1" applyAlignment="1">
      <alignment horizontal="center" vertical="center"/>
    </xf>
    <xf numFmtId="3" fontId="1" fillId="0" borderId="4" xfId="0" applyNumberFormat="1" applyFont="1" applyFill="1" applyBorder="1" applyAlignment="1" applyProtection="1">
      <alignment horizontal="right" vertical="center"/>
      <protection locked="0"/>
    </xf>
    <xf numFmtId="3" fontId="1" fillId="0" borderId="3" xfId="0" applyNumberFormat="1" applyFont="1" applyFill="1" applyBorder="1" applyAlignment="1" applyProtection="1">
      <alignment horizontal="right" vertical="center"/>
      <protection locked="0"/>
    </xf>
    <xf numFmtId="3" fontId="1" fillId="0" borderId="2" xfId="0" applyNumberFormat="1" applyFont="1" applyFill="1" applyBorder="1" applyAlignment="1" applyProtection="1">
      <alignment horizontal="right" vertical="center"/>
      <protection locked="0"/>
    </xf>
    <xf numFmtId="3" fontId="1" fillId="0" borderId="4" xfId="0" applyNumberFormat="1" applyFont="1" applyFill="1" applyBorder="1" applyAlignment="1" applyProtection="1">
      <alignment horizontal="center" vertical="center"/>
      <protection locked="0"/>
    </xf>
    <xf numFmtId="3" fontId="1" fillId="0" borderId="3" xfId="0" applyNumberFormat="1" applyFont="1" applyFill="1" applyBorder="1" applyAlignment="1" applyProtection="1">
      <alignment horizontal="center" vertical="center"/>
      <protection locked="0"/>
    </xf>
    <xf numFmtId="3" fontId="1" fillId="0" borderId="2" xfId="0" applyNumberFormat="1" applyFont="1" applyFill="1" applyBorder="1" applyAlignment="1" applyProtection="1">
      <alignment horizontal="center" vertical="center"/>
      <protection locked="0"/>
    </xf>
    <xf numFmtId="3" fontId="1" fillId="7" borderId="4" xfId="0" applyNumberFormat="1" applyFont="1" applyFill="1" applyBorder="1" applyAlignment="1" applyProtection="1">
      <alignment horizontal="right" vertical="center"/>
      <protection locked="0"/>
    </xf>
    <xf numFmtId="3" fontId="1" fillId="7" borderId="3" xfId="0" applyNumberFormat="1" applyFont="1" applyFill="1" applyBorder="1" applyAlignment="1" applyProtection="1">
      <alignment horizontal="right" vertical="center"/>
      <protection locked="0"/>
    </xf>
    <xf numFmtId="3" fontId="1" fillId="7" borderId="2" xfId="0" applyNumberFormat="1" applyFont="1" applyFill="1" applyBorder="1" applyAlignment="1" applyProtection="1">
      <alignment horizontal="right" vertical="center"/>
      <protection locked="0"/>
    </xf>
    <xf numFmtId="3" fontId="1" fillId="7" borderId="4" xfId="0" applyNumberFormat="1" applyFont="1" applyFill="1" applyBorder="1" applyAlignment="1" applyProtection="1">
      <alignment horizontal="center" vertical="center"/>
      <protection locked="0"/>
    </xf>
    <xf numFmtId="3" fontId="1" fillId="7" borderId="3" xfId="0" applyNumberFormat="1" applyFont="1" applyFill="1" applyBorder="1" applyAlignment="1" applyProtection="1">
      <alignment horizontal="center" vertical="center"/>
      <protection locked="0"/>
    </xf>
    <xf numFmtId="3" fontId="1" fillId="7" borderId="2" xfId="0" applyNumberFormat="1" applyFont="1" applyFill="1" applyBorder="1" applyAlignment="1" applyProtection="1">
      <alignment horizontal="center" vertical="center"/>
      <protection locked="0"/>
    </xf>
    <xf numFmtId="3" fontId="2" fillId="7" borderId="4" xfId="0" applyNumberFormat="1" applyFont="1" applyFill="1" applyBorder="1" applyAlignment="1">
      <alignment horizontal="center" vertical="center"/>
    </xf>
    <xf numFmtId="3" fontId="2" fillId="7" borderId="3" xfId="0" applyNumberFormat="1" applyFont="1" applyFill="1" applyBorder="1" applyAlignment="1">
      <alignment horizontal="center" vertical="center"/>
    </xf>
    <xf numFmtId="3" fontId="2" fillId="7" borderId="2" xfId="0" applyNumberFormat="1" applyFont="1" applyFill="1" applyBorder="1" applyAlignment="1">
      <alignment horizontal="center" vertical="center"/>
    </xf>
    <xf numFmtId="9" fontId="2" fillId="7" borderId="4" xfId="0" applyNumberFormat="1" applyFont="1" applyFill="1" applyBorder="1" applyAlignment="1">
      <alignment horizontal="center" vertical="center"/>
    </xf>
    <xf numFmtId="9" fontId="2" fillId="7" borderId="2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right" vertical="center"/>
    </xf>
    <xf numFmtId="3" fontId="2" fillId="0" borderId="3" xfId="0" applyNumberFormat="1" applyFont="1" applyFill="1" applyBorder="1" applyAlignment="1" applyProtection="1">
      <alignment horizontal="right" vertical="center"/>
    </xf>
    <xf numFmtId="3" fontId="2" fillId="0" borderId="2" xfId="0" applyNumberFormat="1" applyFont="1" applyFill="1" applyBorder="1" applyAlignment="1" applyProtection="1">
      <alignment horizontal="righ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Fill="1" applyBorder="1" applyAlignment="1" applyProtection="1">
      <alignment horizontal="center" vertical="center"/>
    </xf>
    <xf numFmtId="3" fontId="2" fillId="0" borderId="2" xfId="0" applyNumberFormat="1" applyFont="1" applyFill="1" applyBorder="1" applyAlignment="1" applyProtection="1">
      <alignment horizontal="center" vertical="center"/>
    </xf>
    <xf numFmtId="3" fontId="4" fillId="6" borderId="4" xfId="0" applyNumberFormat="1" applyFont="1" applyFill="1" applyBorder="1" applyAlignment="1">
      <alignment horizontal="right" vertical="center"/>
    </xf>
    <xf numFmtId="3" fontId="4" fillId="6" borderId="3" xfId="0" applyNumberFormat="1" applyFont="1" applyFill="1" applyBorder="1" applyAlignment="1">
      <alignment horizontal="right" vertical="center"/>
    </xf>
    <xf numFmtId="3" fontId="4" fillId="6" borderId="2" xfId="0" applyNumberFormat="1" applyFont="1" applyFill="1" applyBorder="1" applyAlignment="1">
      <alignment horizontal="right" vertical="center"/>
    </xf>
    <xf numFmtId="3" fontId="5" fillId="0" borderId="4" xfId="0" applyNumberFormat="1" applyFont="1" applyFill="1" applyBorder="1" applyAlignment="1" applyProtection="1">
      <alignment horizontal="right" vertical="center"/>
      <protection locked="0"/>
    </xf>
    <xf numFmtId="3" fontId="5" fillId="0" borderId="3" xfId="0" applyNumberFormat="1" applyFont="1" applyFill="1" applyBorder="1" applyAlignment="1" applyProtection="1">
      <alignment horizontal="right" vertical="center"/>
      <protection locked="0"/>
    </xf>
    <xf numFmtId="3" fontId="5" fillId="0" borderId="2" xfId="0" applyNumberFormat="1" applyFont="1" applyFill="1" applyBorder="1" applyAlignment="1" applyProtection="1">
      <alignment horizontal="right" vertical="center"/>
      <protection locked="0"/>
    </xf>
    <xf numFmtId="9" fontId="11" fillId="0" borderId="4" xfId="0" applyNumberFormat="1" applyFont="1" applyFill="1" applyBorder="1" applyAlignment="1">
      <alignment horizontal="center" vertical="center"/>
    </xf>
    <xf numFmtId="9" fontId="11" fillId="0" borderId="2" xfId="0" applyNumberFormat="1" applyFont="1" applyFill="1" applyBorder="1" applyAlignment="1">
      <alignment horizontal="center" vertical="center"/>
    </xf>
    <xf numFmtId="49" fontId="9" fillId="0" borderId="4" xfId="0" quotePrefix="1" applyNumberFormat="1" applyFont="1" applyFill="1" applyBorder="1" applyAlignment="1">
      <alignment horizontal="center" vertical="center"/>
    </xf>
    <xf numFmtId="49" fontId="7" fillId="0" borderId="4" xfId="0" quotePrefix="1" applyNumberFormat="1" applyFont="1" applyFill="1" applyBorder="1" applyAlignment="1">
      <alignment horizontal="center" vertical="center"/>
    </xf>
    <xf numFmtId="49" fontId="7" fillId="5" borderId="4" xfId="0" quotePrefix="1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 applyProtection="1">
      <alignment horizontal="right" vertical="center"/>
      <protection locked="0"/>
    </xf>
    <xf numFmtId="3" fontId="2" fillId="0" borderId="1" xfId="0" applyNumberFormat="1" applyFont="1" applyFill="1" applyBorder="1" applyAlignment="1">
      <alignment horizontal="right" vertical="center"/>
    </xf>
    <xf numFmtId="3" fontId="1" fillId="0" borderId="1" xfId="0" applyNumberFormat="1" applyFont="1" applyFill="1" applyBorder="1" applyAlignment="1" applyProtection="1">
      <alignment horizontal="right" vertical="center"/>
      <protection locked="0"/>
    </xf>
    <xf numFmtId="3" fontId="2" fillId="6" borderId="1" xfId="0" applyNumberFormat="1" applyFont="1" applyFill="1" applyBorder="1" applyAlignment="1">
      <alignment horizontal="right" vertical="center"/>
    </xf>
    <xf numFmtId="3" fontId="2" fillId="5" borderId="1" xfId="0" applyNumberFormat="1" applyFont="1" applyFill="1" applyBorder="1" applyAlignment="1">
      <alignment horizontal="right" vertical="center"/>
    </xf>
    <xf numFmtId="3" fontId="11" fillId="7" borderId="4" xfId="0" applyNumberFormat="1" applyFont="1" applyFill="1" applyBorder="1" applyAlignment="1" applyProtection="1">
      <alignment horizontal="right" vertical="center"/>
      <protection locked="0"/>
    </xf>
    <xf numFmtId="3" fontId="11" fillId="7" borderId="3" xfId="0" applyNumberFormat="1" applyFont="1" applyFill="1" applyBorder="1" applyAlignment="1" applyProtection="1">
      <alignment horizontal="right" vertical="center"/>
      <protection locked="0"/>
    </xf>
    <xf numFmtId="3" fontId="11" fillId="7" borderId="2" xfId="0" applyNumberFormat="1" applyFont="1" applyFill="1" applyBorder="1" applyAlignment="1" applyProtection="1">
      <alignment horizontal="right" vertical="center"/>
      <protection locked="0"/>
    </xf>
    <xf numFmtId="3" fontId="23" fillId="6" borderId="1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9" fontId="2" fillId="6" borderId="0" xfId="0" applyNumberFormat="1" applyFont="1" applyFill="1" applyBorder="1" applyAlignment="1">
      <alignment horizontal="center" vertical="center"/>
    </xf>
    <xf numFmtId="3" fontId="4" fillId="6" borderId="1" xfId="0" applyNumberFormat="1" applyFont="1" applyFill="1" applyBorder="1" applyAlignment="1">
      <alignment horizontal="right" vertical="center"/>
    </xf>
    <xf numFmtId="167" fontId="1" fillId="7" borderId="4" xfId="0" applyNumberFormat="1" applyFont="1" applyFill="1" applyBorder="1" applyAlignment="1" applyProtection="1">
      <alignment horizontal="center" vertical="center"/>
      <protection locked="0"/>
    </xf>
    <xf numFmtId="167" fontId="1" fillId="7" borderId="3" xfId="0" applyNumberFormat="1" applyFont="1" applyFill="1" applyBorder="1" applyAlignment="1" applyProtection="1">
      <alignment horizontal="center" vertical="center"/>
      <protection locked="0"/>
    </xf>
    <xf numFmtId="167" fontId="1" fillId="7" borderId="2" xfId="0" applyNumberFormat="1" applyFont="1" applyFill="1" applyBorder="1" applyAlignment="1" applyProtection="1">
      <alignment horizontal="center" vertical="center"/>
      <protection locked="0"/>
    </xf>
    <xf numFmtId="167" fontId="1" fillId="0" borderId="4" xfId="0" applyNumberFormat="1" applyFont="1" applyFill="1" applyBorder="1" applyAlignment="1" applyProtection="1">
      <alignment horizontal="right" vertical="center"/>
      <protection locked="0"/>
    </xf>
    <xf numFmtId="167" fontId="1" fillId="0" borderId="3" xfId="0" applyNumberFormat="1" applyFont="1" applyFill="1" applyBorder="1" applyAlignment="1" applyProtection="1">
      <alignment horizontal="right" vertical="center"/>
      <protection locked="0"/>
    </xf>
    <xf numFmtId="167" fontId="1" fillId="0" borderId="2" xfId="0" applyNumberFormat="1" applyFont="1" applyFill="1" applyBorder="1" applyAlignment="1" applyProtection="1">
      <alignment horizontal="right" vertical="center"/>
      <protection locked="0"/>
    </xf>
    <xf numFmtId="167" fontId="2" fillId="0" borderId="4" xfId="0" applyNumberFormat="1" applyFont="1" applyFill="1" applyBorder="1" applyAlignment="1">
      <alignment horizontal="right" vertical="center"/>
    </xf>
    <xf numFmtId="167" fontId="2" fillId="0" borderId="3" xfId="0" applyNumberFormat="1" applyFont="1" applyFill="1" applyBorder="1" applyAlignment="1">
      <alignment horizontal="right" vertical="center"/>
    </xf>
    <xf numFmtId="167" fontId="2" fillId="0" borderId="2" xfId="0" applyNumberFormat="1" applyFont="1" applyFill="1" applyBorder="1" applyAlignment="1">
      <alignment horizontal="right" vertical="center"/>
    </xf>
    <xf numFmtId="49" fontId="9" fillId="0" borderId="2" xfId="0" quotePrefix="1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167" fontId="1" fillId="7" borderId="4" xfId="0" applyNumberFormat="1" applyFont="1" applyFill="1" applyBorder="1" applyAlignment="1" applyProtection="1">
      <alignment horizontal="right" vertical="center"/>
      <protection locked="0"/>
    </xf>
    <xf numFmtId="167" fontId="1" fillId="7" borderId="3" xfId="0" applyNumberFormat="1" applyFont="1" applyFill="1" applyBorder="1" applyAlignment="1" applyProtection="1">
      <alignment horizontal="right" vertical="center"/>
      <protection locked="0"/>
    </xf>
    <xf numFmtId="167" fontId="1" fillId="7" borderId="2" xfId="0" applyNumberFormat="1" applyFont="1" applyFill="1" applyBorder="1" applyAlignment="1" applyProtection="1">
      <alignment horizontal="right" vertical="center"/>
      <protection locked="0"/>
    </xf>
    <xf numFmtId="167" fontId="2" fillId="0" borderId="4" xfId="0" applyNumberFormat="1" applyFont="1" applyFill="1" applyBorder="1" applyAlignment="1">
      <alignment horizontal="center" vertical="center"/>
    </xf>
    <xf numFmtId="167" fontId="2" fillId="0" borderId="3" xfId="0" applyNumberFormat="1" applyFont="1" applyFill="1" applyBorder="1" applyAlignment="1">
      <alignment horizontal="center" vertical="center"/>
    </xf>
    <xf numFmtId="167" fontId="2" fillId="0" borderId="2" xfId="0" applyNumberFormat="1" applyFont="1" applyFill="1" applyBorder="1" applyAlignment="1">
      <alignment horizontal="center" vertical="center"/>
    </xf>
    <xf numFmtId="167" fontId="2" fillId="7" borderId="4" xfId="0" applyNumberFormat="1" applyFont="1" applyFill="1" applyBorder="1" applyAlignment="1">
      <alignment horizontal="center" vertical="center"/>
    </xf>
    <xf numFmtId="167" fontId="2" fillId="7" borderId="3" xfId="0" applyNumberFormat="1" applyFont="1" applyFill="1" applyBorder="1" applyAlignment="1">
      <alignment horizontal="center" vertical="center"/>
    </xf>
    <xf numFmtId="167" fontId="2" fillId="7" borderId="2" xfId="0" applyNumberFormat="1" applyFont="1" applyFill="1" applyBorder="1" applyAlignment="1">
      <alignment horizontal="center" vertical="center"/>
    </xf>
    <xf numFmtId="167" fontId="1" fillId="0" borderId="4" xfId="0" applyNumberFormat="1" applyFont="1" applyFill="1" applyBorder="1" applyAlignment="1" applyProtection="1">
      <alignment horizontal="center" vertical="center"/>
      <protection locked="0"/>
    </xf>
    <xf numFmtId="167" fontId="1" fillId="0" borderId="3" xfId="0" applyNumberFormat="1" applyFont="1" applyFill="1" applyBorder="1" applyAlignment="1" applyProtection="1">
      <alignment horizontal="center" vertical="center"/>
      <protection locked="0"/>
    </xf>
    <xf numFmtId="167" fontId="1" fillId="0" borderId="2" xfId="0" applyNumberFormat="1" applyFont="1" applyFill="1" applyBorder="1" applyAlignment="1" applyProtection="1">
      <alignment horizontal="center" vertical="center"/>
      <protection locked="0"/>
    </xf>
    <xf numFmtId="167" fontId="2" fillId="5" borderId="4" xfId="0" applyNumberFormat="1" applyFont="1" applyFill="1" applyBorder="1" applyAlignment="1">
      <alignment horizontal="center" vertical="center"/>
    </xf>
    <xf numFmtId="167" fontId="2" fillId="5" borderId="3" xfId="0" applyNumberFormat="1" applyFont="1" applyFill="1" applyBorder="1" applyAlignment="1">
      <alignment horizontal="center" vertical="center"/>
    </xf>
    <xf numFmtId="167" fontId="2" fillId="5" borderId="2" xfId="0" applyNumberFormat="1" applyFont="1" applyFill="1" applyBorder="1" applyAlignment="1">
      <alignment horizontal="center" vertical="center"/>
    </xf>
    <xf numFmtId="167" fontId="2" fillId="5" borderId="4" xfId="0" applyNumberFormat="1" applyFont="1" applyFill="1" applyBorder="1" applyAlignment="1">
      <alignment horizontal="right" vertical="center"/>
    </xf>
    <xf numFmtId="167" fontId="2" fillId="5" borderId="3" xfId="0" applyNumberFormat="1" applyFont="1" applyFill="1" applyBorder="1" applyAlignment="1">
      <alignment horizontal="right" vertical="center"/>
    </xf>
    <xf numFmtId="167" fontId="2" fillId="5" borderId="2" xfId="0" applyNumberFormat="1" applyFont="1" applyFill="1" applyBorder="1" applyAlignment="1">
      <alignment horizontal="right" vertical="center"/>
    </xf>
    <xf numFmtId="167" fontId="4" fillId="6" borderId="4" xfId="0" applyNumberFormat="1" applyFont="1" applyFill="1" applyBorder="1" applyAlignment="1">
      <alignment horizontal="center" vertical="center"/>
    </xf>
    <xf numFmtId="167" fontId="4" fillId="6" borderId="3" xfId="0" applyNumberFormat="1" applyFont="1" applyFill="1" applyBorder="1" applyAlignment="1">
      <alignment horizontal="center" vertical="center"/>
    </xf>
    <xf numFmtId="167" fontId="4" fillId="6" borderId="2" xfId="0" applyNumberFormat="1" applyFont="1" applyFill="1" applyBorder="1" applyAlignment="1">
      <alignment horizontal="center" vertical="center"/>
    </xf>
    <xf numFmtId="167" fontId="4" fillId="6" borderId="4" xfId="0" applyNumberFormat="1" applyFont="1" applyFill="1" applyBorder="1" applyAlignment="1">
      <alignment horizontal="right" vertical="center"/>
    </xf>
    <xf numFmtId="167" fontId="4" fillId="6" borderId="3" xfId="0" applyNumberFormat="1" applyFont="1" applyFill="1" applyBorder="1" applyAlignment="1">
      <alignment horizontal="right" vertical="center"/>
    </xf>
    <xf numFmtId="167" fontId="4" fillId="6" borderId="2" xfId="0" applyNumberFormat="1" applyFont="1" applyFill="1" applyBorder="1" applyAlignment="1">
      <alignment horizontal="right" vertical="center"/>
    </xf>
    <xf numFmtId="167" fontId="5" fillId="0" borderId="4" xfId="0" applyNumberFormat="1" applyFont="1" applyFill="1" applyBorder="1" applyAlignment="1" applyProtection="1">
      <alignment horizontal="right" vertical="center"/>
      <protection locked="0"/>
    </xf>
    <xf numFmtId="167" fontId="5" fillId="0" borderId="3" xfId="0" applyNumberFormat="1" applyFont="1" applyFill="1" applyBorder="1" applyAlignment="1" applyProtection="1">
      <alignment horizontal="right" vertical="center"/>
      <protection locked="0"/>
    </xf>
    <xf numFmtId="167" fontId="5" fillId="0" borderId="2" xfId="0" applyNumberFormat="1" applyFont="1" applyFill="1" applyBorder="1" applyAlignment="1" applyProtection="1">
      <alignment horizontal="right" vertical="center"/>
      <protection locked="0"/>
    </xf>
    <xf numFmtId="167" fontId="2" fillId="0" borderId="4" xfId="0" applyNumberFormat="1" applyFont="1" applyFill="1" applyBorder="1" applyAlignment="1" applyProtection="1">
      <alignment horizontal="right" vertical="center"/>
      <protection locked="0"/>
    </xf>
    <xf numFmtId="167" fontId="2" fillId="0" borderId="3" xfId="0" applyNumberFormat="1" applyFont="1" applyFill="1" applyBorder="1" applyAlignment="1" applyProtection="1">
      <alignment horizontal="right" vertical="center"/>
      <protection locked="0"/>
    </xf>
    <xf numFmtId="167" fontId="2" fillId="0" borderId="2" xfId="0" applyNumberFormat="1" applyFont="1" applyFill="1" applyBorder="1" applyAlignment="1" applyProtection="1">
      <alignment horizontal="right" vertical="center"/>
      <protection locked="0"/>
    </xf>
    <xf numFmtId="167" fontId="11" fillId="0" borderId="4" xfId="0" applyNumberFormat="1" applyFont="1" applyFill="1" applyBorder="1" applyAlignment="1" applyProtection="1">
      <alignment horizontal="right" vertical="center"/>
      <protection locked="0"/>
    </xf>
    <xf numFmtId="167" fontId="11" fillId="0" borderId="3" xfId="0" applyNumberFormat="1" applyFont="1" applyFill="1" applyBorder="1" applyAlignment="1" applyProtection="1">
      <alignment horizontal="right" vertical="center"/>
      <protection locked="0"/>
    </xf>
    <xf numFmtId="167" fontId="11" fillId="0" borderId="2" xfId="0" applyNumberFormat="1" applyFont="1" applyFill="1" applyBorder="1" applyAlignment="1" applyProtection="1">
      <alignment horizontal="right" vertical="center"/>
      <protection locked="0"/>
    </xf>
    <xf numFmtId="167" fontId="2" fillId="0" borderId="1" xfId="0" applyNumberFormat="1" applyFont="1" applyFill="1" applyBorder="1" applyAlignment="1" applyProtection="1">
      <alignment horizontal="right" vertical="center"/>
      <protection locked="0"/>
    </xf>
    <xf numFmtId="167" fontId="2" fillId="0" borderId="1" xfId="0" applyNumberFormat="1" applyFont="1" applyFill="1" applyBorder="1" applyAlignment="1">
      <alignment horizontal="right" vertical="center"/>
    </xf>
    <xf numFmtId="167" fontId="2" fillId="0" borderId="1" xfId="0" applyNumberFormat="1" applyFont="1" applyFill="1" applyBorder="1" applyAlignment="1" applyProtection="1">
      <alignment horizontal="right" vertical="center"/>
    </xf>
    <xf numFmtId="167" fontId="2" fillId="0" borderId="4" xfId="0" applyNumberFormat="1" applyFont="1" applyFill="1" applyBorder="1" applyAlignment="1" applyProtection="1">
      <alignment horizontal="right" vertical="center"/>
    </xf>
    <xf numFmtId="167" fontId="2" fillId="0" borderId="3" xfId="0" applyNumberFormat="1" applyFont="1" applyFill="1" applyBorder="1" applyAlignment="1" applyProtection="1">
      <alignment horizontal="right" vertical="center"/>
    </xf>
    <xf numFmtId="167" fontId="2" fillId="0" borderId="2" xfId="0" applyNumberFormat="1" applyFont="1" applyFill="1" applyBorder="1" applyAlignment="1" applyProtection="1">
      <alignment horizontal="right" vertical="center"/>
    </xf>
    <xf numFmtId="167" fontId="1" fillId="0" borderId="1" xfId="0" applyNumberFormat="1" applyFont="1" applyFill="1" applyBorder="1" applyAlignment="1" applyProtection="1">
      <alignment horizontal="right" vertical="center"/>
      <protection locked="0"/>
    </xf>
    <xf numFmtId="167" fontId="2" fillId="6" borderId="4" xfId="0" applyNumberFormat="1" applyFont="1" applyFill="1" applyBorder="1" applyAlignment="1">
      <alignment horizontal="center" vertical="center"/>
    </xf>
    <xf numFmtId="167" fontId="2" fillId="6" borderId="3" xfId="0" applyNumberFormat="1" applyFont="1" applyFill="1" applyBorder="1" applyAlignment="1">
      <alignment horizontal="center" vertical="center"/>
    </xf>
    <xf numFmtId="167" fontId="2" fillId="6" borderId="2" xfId="0" applyNumberFormat="1" applyFont="1" applyFill="1" applyBorder="1" applyAlignment="1">
      <alignment horizontal="center" vertical="center"/>
    </xf>
    <xf numFmtId="167" fontId="2" fillId="6" borderId="1" xfId="0" applyNumberFormat="1" applyFont="1" applyFill="1" applyBorder="1" applyAlignment="1">
      <alignment horizontal="right" vertical="center"/>
    </xf>
    <xf numFmtId="167" fontId="2" fillId="5" borderId="1" xfId="0" applyNumberFormat="1" applyFont="1" applyFill="1" applyBorder="1" applyAlignment="1">
      <alignment horizontal="right" vertical="center"/>
    </xf>
    <xf numFmtId="167" fontId="2" fillId="6" borderId="4" xfId="0" applyNumberFormat="1" applyFont="1" applyFill="1" applyBorder="1" applyAlignment="1">
      <alignment horizontal="right" vertical="center"/>
    </xf>
    <xf numFmtId="167" fontId="2" fillId="6" borderId="3" xfId="0" applyNumberFormat="1" applyFont="1" applyFill="1" applyBorder="1" applyAlignment="1">
      <alignment horizontal="right" vertical="center"/>
    </xf>
    <xf numFmtId="167" fontId="2" fillId="6" borderId="2" xfId="0" applyNumberFormat="1" applyFont="1" applyFill="1" applyBorder="1" applyAlignment="1">
      <alignment horizontal="right" vertical="center"/>
    </xf>
    <xf numFmtId="167" fontId="4" fillId="6" borderId="1" xfId="0" applyNumberFormat="1" applyFont="1" applyFill="1" applyBorder="1" applyAlignment="1">
      <alignment horizontal="right" vertical="center"/>
    </xf>
    <xf numFmtId="167" fontId="23" fillId="6" borderId="4" xfId="0" applyNumberFormat="1" applyFont="1" applyFill="1" applyBorder="1" applyAlignment="1">
      <alignment horizontal="right" vertical="center"/>
    </xf>
    <xf numFmtId="167" fontId="23" fillId="6" borderId="3" xfId="0" applyNumberFormat="1" applyFont="1" applyFill="1" applyBorder="1" applyAlignment="1">
      <alignment horizontal="right" vertical="center"/>
    </xf>
    <xf numFmtId="167" fontId="23" fillId="6" borderId="2" xfId="0" applyNumberFormat="1" applyFont="1" applyFill="1" applyBorder="1" applyAlignment="1">
      <alignment horizontal="right" vertical="center"/>
    </xf>
    <xf numFmtId="167" fontId="23" fillId="6" borderId="1" xfId="0" applyNumberFormat="1" applyFont="1" applyFill="1" applyBorder="1" applyAlignment="1">
      <alignment horizontal="right" vertical="center"/>
    </xf>
    <xf numFmtId="167" fontId="2" fillId="6" borderId="0" xfId="0" applyNumberFormat="1" applyFont="1" applyFill="1" applyBorder="1" applyAlignment="1">
      <alignment horizontal="right" vertical="center"/>
    </xf>
    <xf numFmtId="167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7" borderId="2" xfId="0" applyNumberFormat="1" applyFont="1" applyFill="1" applyBorder="1" applyAlignment="1" applyProtection="1">
      <alignment horizontal="center" vertical="center"/>
      <protection locked="0"/>
    </xf>
    <xf numFmtId="167" fontId="11" fillId="7" borderId="1" xfId="0" applyNumberFormat="1" applyFont="1" applyFill="1" applyBorder="1" applyAlignment="1" applyProtection="1">
      <alignment horizontal="right" vertical="center"/>
      <protection locked="0"/>
    </xf>
    <xf numFmtId="0" fontId="2" fillId="6" borderId="4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>
      <alignment horizontal="left" vertical="center" wrapText="1"/>
    </xf>
    <xf numFmtId="165" fontId="10" fillId="0" borderId="6" xfId="0" applyNumberFormat="1" applyFont="1" applyFill="1" applyBorder="1" applyAlignment="1">
      <alignment horizontal="center" vertical="center"/>
    </xf>
    <xf numFmtId="165" fontId="10" fillId="0" borderId="7" xfId="0" applyNumberFormat="1" applyFont="1" applyFill="1" applyBorder="1" applyAlignment="1">
      <alignment horizontal="center" vertical="center"/>
    </xf>
    <xf numFmtId="165" fontId="1" fillId="0" borderId="8" xfId="0" applyNumberFormat="1" applyFont="1" applyFill="1" applyBorder="1" applyAlignment="1">
      <alignment horizontal="center" vertical="center"/>
    </xf>
    <xf numFmtId="165" fontId="1" fillId="0" borderId="10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right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/>
    </xf>
    <xf numFmtId="0" fontId="9" fillId="0" borderId="0" xfId="0" quotePrefix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right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quotePrefix="1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3" fontId="1" fillId="0" borderId="1" xfId="0" applyNumberFormat="1" applyFont="1" applyFill="1" applyBorder="1" applyAlignment="1">
      <alignment horizontal="right" vertical="center" wrapText="1"/>
    </xf>
    <xf numFmtId="49" fontId="7" fillId="6" borderId="1" xfId="0" applyNumberFormat="1" applyFont="1" applyFill="1" applyBorder="1" applyAlignment="1">
      <alignment horizontal="center" vertical="center"/>
    </xf>
    <xf numFmtId="49" fontId="7" fillId="6" borderId="1" xfId="0" quotePrefix="1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 wrapText="1"/>
    </xf>
    <xf numFmtId="3" fontId="2" fillId="6" borderId="1" xfId="0" applyNumberFormat="1" applyFont="1" applyFill="1" applyBorder="1" applyAlignment="1">
      <alignment horizontal="right" vertical="center" wrapText="1"/>
    </xf>
    <xf numFmtId="0" fontId="21" fillId="8" borderId="1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 wrapText="1"/>
    </xf>
    <xf numFmtId="165" fontId="22" fillId="0" borderId="4" xfId="0" applyNumberFormat="1" applyFont="1" applyFill="1" applyBorder="1" applyAlignment="1">
      <alignment horizontal="center" vertical="center"/>
    </xf>
    <xf numFmtId="165" fontId="22" fillId="0" borderId="3" xfId="0" applyNumberFormat="1" applyFont="1" applyFill="1" applyBorder="1" applyAlignment="1">
      <alignment horizontal="center" vertical="center"/>
    </xf>
    <xf numFmtId="165" fontId="22" fillId="0" borderId="2" xfId="0" applyNumberFormat="1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right" vertical="top"/>
    </xf>
    <xf numFmtId="0" fontId="20" fillId="8" borderId="1" xfId="0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vertical="center"/>
    </xf>
    <xf numFmtId="165" fontId="22" fillId="0" borderId="4" xfId="0" applyNumberFormat="1" applyFont="1" applyFill="1" applyBorder="1" applyAlignment="1">
      <alignment horizontal="center" vertical="center" wrapText="1"/>
    </xf>
    <xf numFmtId="165" fontId="10" fillId="0" borderId="4" xfId="0" applyNumberFormat="1" applyFont="1" applyFill="1" applyBorder="1" applyAlignment="1">
      <alignment horizontal="center" vertical="center"/>
    </xf>
    <xf numFmtId="165" fontId="10" fillId="0" borderId="3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/>
    </xf>
    <xf numFmtId="0" fontId="4" fillId="0" borderId="4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/>
    </xf>
    <xf numFmtId="0" fontId="2" fillId="0" borderId="2" xfId="0" applyFont="1" applyFill="1" applyBorder="1" applyAlignment="1" applyProtection="1">
      <alignment horizontal="center"/>
    </xf>
    <xf numFmtId="0" fontId="1" fillId="0" borderId="4" xfId="0" applyFont="1" applyFill="1" applyBorder="1" applyAlignment="1" applyProtection="1">
      <alignment horizontal="center"/>
    </xf>
    <xf numFmtId="0" fontId="1" fillId="0" borderId="3" xfId="0" applyFont="1" applyFill="1" applyBorder="1" applyAlignment="1" applyProtection="1">
      <alignment horizontal="center"/>
    </xf>
    <xf numFmtId="0" fontId="1" fillId="0" borderId="2" xfId="0" applyFont="1" applyFill="1" applyBorder="1" applyAlignment="1" applyProtection="1">
      <alignment horizontal="center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3" fontId="1" fillId="0" borderId="3" xfId="0" applyNumberFormat="1" applyFont="1" applyFill="1" applyBorder="1" applyAlignment="1" applyProtection="1">
      <alignment horizontal="right" vertical="center" wrapText="1"/>
    </xf>
    <xf numFmtId="3" fontId="1" fillId="0" borderId="2" xfId="0" applyNumberFormat="1" applyFont="1" applyFill="1" applyBorder="1" applyAlignment="1" applyProtection="1">
      <alignment horizontal="right" vertical="center" wrapText="1"/>
    </xf>
    <xf numFmtId="0" fontId="4" fillId="0" borderId="4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3" fontId="2" fillId="4" borderId="4" xfId="0" applyNumberFormat="1" applyFont="1" applyFill="1" applyBorder="1" applyAlignment="1" applyProtection="1">
      <alignment horizontal="right" vertical="center"/>
    </xf>
    <xf numFmtId="3" fontId="2" fillId="4" borderId="3" xfId="0" applyNumberFormat="1" applyFont="1" applyFill="1" applyBorder="1" applyAlignment="1" applyProtection="1">
      <alignment horizontal="right" vertical="center"/>
    </xf>
    <xf numFmtId="3" fontId="2" fillId="4" borderId="2" xfId="0" applyNumberFormat="1" applyFont="1" applyFill="1" applyBorder="1" applyAlignment="1" applyProtection="1">
      <alignment horizontal="right" vertical="center"/>
    </xf>
    <xf numFmtId="0" fontId="1" fillId="0" borderId="6" xfId="0" applyFont="1" applyFill="1" applyBorder="1" applyAlignment="1" applyProtection="1">
      <alignment horizontal="center"/>
    </xf>
    <xf numFmtId="0" fontId="1" fillId="0" borderId="6" xfId="0" applyFont="1" applyFill="1" applyBorder="1" applyAlignment="1" applyProtection="1">
      <alignment horizontal="left" vertical="center" wrapText="1"/>
    </xf>
    <xf numFmtId="3" fontId="1" fillId="0" borderId="4" xfId="0" applyNumberFormat="1" applyFont="1" applyFill="1" applyBorder="1" applyAlignment="1" applyProtection="1">
      <alignment horizontal="right" vertical="center"/>
    </xf>
    <xf numFmtId="3" fontId="1" fillId="0" borderId="3" xfId="0" applyNumberFormat="1" applyFont="1" applyFill="1" applyBorder="1" applyAlignment="1" applyProtection="1">
      <alignment horizontal="right" vertical="center"/>
    </xf>
    <xf numFmtId="3" fontId="1" fillId="0" borderId="2" xfId="0" applyNumberFormat="1" applyFont="1" applyFill="1" applyBorder="1" applyAlignment="1" applyProtection="1">
      <alignment horizontal="right" vertical="center"/>
    </xf>
    <xf numFmtId="0" fontId="2" fillId="0" borderId="3" xfId="0" applyFont="1" applyFill="1" applyBorder="1" applyAlignment="1" applyProtection="1">
      <alignment horizontal="right"/>
    </xf>
    <xf numFmtId="165" fontId="22" fillId="0" borderId="1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right"/>
    </xf>
  </cellXfs>
  <cellStyles count="47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heck Cell" xfId="32"/>
    <cellStyle name="Explanatory Text" xfId="33"/>
    <cellStyle name="Good" xfId="34"/>
    <cellStyle name="Heading 1" xfId="35"/>
    <cellStyle name="Heading 2" xfId="36"/>
    <cellStyle name="Heading 3" xfId="37"/>
    <cellStyle name="Heading 4" xfId="38"/>
    <cellStyle name="Input" xfId="39"/>
    <cellStyle name="Linked Cell" xfId="40"/>
    <cellStyle name="Neutral" xfId="41"/>
    <cellStyle name="Normál" xfId="0" builtinId="0"/>
    <cellStyle name="Normál 2" xfId="1"/>
    <cellStyle name="Normál 2 2" xfId="4"/>
    <cellStyle name="Normál 3" xfId="2"/>
    <cellStyle name="Normál 4" xfId="3"/>
    <cellStyle name="Normál_2012-7-m1" xfId="5"/>
    <cellStyle name="Note" xfId="42"/>
    <cellStyle name="Output" xfId="43"/>
    <cellStyle name="Title" xfId="44"/>
    <cellStyle name="Total" xfId="45"/>
    <cellStyle name="Warning Text" xfId="4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92075</xdr:rowOff>
    </xdr:from>
    <xdr:to>
      <xdr:col>9</xdr:col>
      <xdr:colOff>608790</xdr:colOff>
      <xdr:row>54</xdr:row>
      <xdr:rowOff>123825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54000"/>
          <a:ext cx="6095190" cy="8613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BI206"/>
  <sheetViews>
    <sheetView view="pageBreakPreview" zoomScaleSheetLayoutView="100" workbookViewId="0">
      <selection activeCell="BI1" sqref="BI1"/>
    </sheetView>
  </sheetViews>
  <sheetFormatPr defaultRowHeight="12.75"/>
  <cols>
    <col min="1" max="1" width="2.42578125" style="4" customWidth="1"/>
    <col min="2" max="2" width="2.140625" style="4" customWidth="1"/>
    <col min="3" max="58" width="2.7109375" style="1" customWidth="1"/>
    <col min="59" max="59" width="3.42578125" style="1" customWidth="1"/>
    <col min="60" max="60" width="3.28515625" style="1" customWidth="1"/>
    <col min="61" max="69" width="2.7109375" style="1" customWidth="1"/>
    <col min="70" max="16384" width="9.140625" style="1"/>
  </cols>
  <sheetData>
    <row r="1" spans="1:61" ht="28.5" customHeight="1">
      <c r="A1" s="127" t="s">
        <v>726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</row>
    <row r="2" spans="1:61" ht="28.5" customHeight="1">
      <c r="A2" s="263" t="s">
        <v>492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5"/>
    </row>
    <row r="3" spans="1:61" ht="15" customHeight="1">
      <c r="A3" s="128" t="s">
        <v>701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30"/>
    </row>
    <row r="4" spans="1:61" ht="15.95" customHeight="1">
      <c r="A4" s="131" t="s">
        <v>493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2"/>
    </row>
    <row r="5" spans="1:61" ht="15.95" customHeight="1">
      <c r="A5" s="135" t="s">
        <v>470</v>
      </c>
      <c r="B5" s="135"/>
      <c r="C5" s="136" t="s">
        <v>26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7" t="s">
        <v>471</v>
      </c>
      <c r="AD5" s="137"/>
      <c r="AE5" s="138" t="s">
        <v>517</v>
      </c>
      <c r="AF5" s="138"/>
      <c r="AG5" s="138"/>
      <c r="AH5" s="138"/>
      <c r="AI5" s="138"/>
      <c r="AJ5" s="138"/>
      <c r="AK5" s="138"/>
      <c r="AL5" s="138"/>
      <c r="AM5" s="288" t="s">
        <v>688</v>
      </c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90"/>
      <c r="BC5" s="139" t="s">
        <v>466</v>
      </c>
      <c r="BD5" s="139"/>
      <c r="BE5" s="139"/>
      <c r="BF5" s="139"/>
      <c r="BG5" s="139" t="s">
        <v>467</v>
      </c>
      <c r="BH5" s="139"/>
      <c r="BI5" s="2"/>
    </row>
    <row r="6" spans="1:61" ht="39.75" customHeight="1">
      <c r="A6" s="135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7"/>
      <c r="AD6" s="137"/>
      <c r="AE6" s="133" t="s">
        <v>515</v>
      </c>
      <c r="AF6" s="134"/>
      <c r="AG6" s="134"/>
      <c r="AH6" s="134"/>
      <c r="AI6" s="133" t="s">
        <v>516</v>
      </c>
      <c r="AJ6" s="134"/>
      <c r="AK6" s="134"/>
      <c r="AL6" s="134"/>
      <c r="AM6" s="283" t="s">
        <v>518</v>
      </c>
      <c r="AN6" s="284"/>
      <c r="AO6" s="284"/>
      <c r="AP6" s="285"/>
      <c r="AQ6" s="283" t="s">
        <v>521</v>
      </c>
      <c r="AR6" s="284"/>
      <c r="AS6" s="284"/>
      <c r="AT6" s="285"/>
      <c r="AU6" s="283" t="s">
        <v>519</v>
      </c>
      <c r="AV6" s="284"/>
      <c r="AW6" s="284"/>
      <c r="AX6" s="285"/>
      <c r="AY6" s="283" t="s">
        <v>520</v>
      </c>
      <c r="AZ6" s="284"/>
      <c r="BA6" s="284"/>
      <c r="BB6" s="285"/>
      <c r="BC6" s="139"/>
      <c r="BD6" s="139"/>
      <c r="BE6" s="139"/>
      <c r="BF6" s="139"/>
      <c r="BG6" s="139"/>
      <c r="BH6" s="139"/>
    </row>
    <row r="7" spans="1:61">
      <c r="A7" s="159" t="s">
        <v>178</v>
      </c>
      <c r="B7" s="160"/>
      <c r="C7" s="152" t="s">
        <v>179</v>
      </c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52" t="s">
        <v>180</v>
      </c>
      <c r="AD7" s="161"/>
      <c r="AE7" s="152" t="s">
        <v>177</v>
      </c>
      <c r="AF7" s="161"/>
      <c r="AG7" s="161"/>
      <c r="AH7" s="153"/>
      <c r="AI7" s="152" t="s">
        <v>468</v>
      </c>
      <c r="AJ7" s="161"/>
      <c r="AK7" s="161"/>
      <c r="AL7" s="153"/>
      <c r="AM7" s="152" t="s">
        <v>623</v>
      </c>
      <c r="AN7" s="161"/>
      <c r="AO7" s="161"/>
      <c r="AP7" s="153"/>
      <c r="AQ7" s="152" t="s">
        <v>624</v>
      </c>
      <c r="AR7" s="161"/>
      <c r="AS7" s="161"/>
      <c r="AT7" s="153"/>
      <c r="AU7" s="152" t="s">
        <v>638</v>
      </c>
      <c r="AV7" s="161"/>
      <c r="AW7" s="161"/>
      <c r="AX7" s="153"/>
      <c r="AY7" s="152" t="s">
        <v>639</v>
      </c>
      <c r="AZ7" s="161"/>
      <c r="BA7" s="161"/>
      <c r="BB7" s="153"/>
      <c r="BC7" s="152" t="s">
        <v>640</v>
      </c>
      <c r="BD7" s="161"/>
      <c r="BE7" s="161"/>
      <c r="BF7" s="153"/>
      <c r="BG7" s="152" t="s">
        <v>641</v>
      </c>
      <c r="BH7" s="153"/>
    </row>
    <row r="8" spans="1:61" ht="20.100000000000001" customHeight="1">
      <c r="A8" s="142" t="s">
        <v>0</v>
      </c>
      <c r="B8" s="143"/>
      <c r="C8" s="154" t="s">
        <v>244</v>
      </c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6"/>
      <c r="AC8" s="147" t="s">
        <v>245</v>
      </c>
      <c r="AD8" s="148"/>
      <c r="AE8" s="149">
        <f>IF(VLOOKUP(AC8,'04'!$AC$8:$BH$273,3,FALSE)+VLOOKUP(AC8,'05'!$AC$8:$BP$273,3,FALSE)+VLOOKUP(AC8,'06'!$AC$8:$BH$274,3,FALSE)=0,"",VLOOKUP(AC8,'04'!$AC$8:$BH$273,3,FALSE)+VLOOKUP(AC8,'05'!$AC$8:$BP$273,3,FALSE)+VLOOKUP(AC8,'06'!$AC$8:$BH$274,3,FALSE))</f>
        <v>70585</v>
      </c>
      <c r="AF8" s="150"/>
      <c r="AG8" s="150"/>
      <c r="AH8" s="151"/>
      <c r="AI8" s="149">
        <f>IF(VLOOKUP($AC$8,'04'!$AC$8:$BH$273,7,FALSE)+VLOOKUP($AC$8,'05'!$AC$8:$BP$273,15,FALSE)+VLOOKUP($AC$8,'06'!$AC$8:$BH$274,7,FALSE)=0,"",VLOOKUP($AC$8,'04'!$AC$8:$BH$273,7,FALSE)+VLOOKUP($AC$8,'05'!$AC$8:$BP$273,15,FALSE)+VLOOKUP($AC$8,'06'!$AC$8:$BH$274,7,FALSE))</f>
        <v>76095</v>
      </c>
      <c r="AJ8" s="150"/>
      <c r="AK8" s="150"/>
      <c r="AL8" s="151"/>
      <c r="AM8" s="149">
        <f>IF(VLOOKUP($AC$8,'04'!$AC$8:$BH$273,11,FALSE)+VLOOKUP($AC$8,'05'!$AC$8:$BP$273,19,FALSE)+VLOOKUP($AC$8,'06'!$AC$8:$BH$274,11,FALSE)=0,"",VLOOKUP($AC$8,'04'!$AC$8:$BH$273,11,FALSE)+VLOOKUP($AC$8,'05'!$AC$8:$BP$273,19,FALSE)+VLOOKUP($AC$8,'06'!$AC$8:$BH$274,11,FALSE))</f>
        <v>76095</v>
      </c>
      <c r="AN8" s="150"/>
      <c r="AO8" s="150"/>
      <c r="AP8" s="151"/>
      <c r="AQ8" s="247" t="s">
        <v>687</v>
      </c>
      <c r="AR8" s="248"/>
      <c r="AS8" s="248"/>
      <c r="AT8" s="249"/>
      <c r="AU8" s="149"/>
      <c r="AV8" s="150"/>
      <c r="AW8" s="150"/>
      <c r="AX8" s="151"/>
      <c r="AY8" s="247" t="s">
        <v>687</v>
      </c>
      <c r="AZ8" s="248"/>
      <c r="BA8" s="248"/>
      <c r="BB8" s="249"/>
      <c r="BC8" s="149">
        <f>IF(VLOOKUP($AC8,'04'!$AC$8:$BH$273,27,FALSE)+VLOOKUP($AC8,'05'!$AC$8:$BP$273,35,FALSE)+VLOOKUP($AC8,'06'!$AC$8:$BH$274,27,FALSE)=0,"",VLOOKUP($AC8,'04'!$AC$8:$BH$273,27,FALSE)+VLOOKUP($AC8,'05'!$AC$8:$BP$273,35,FALSE)+VLOOKUP($AC8,'06'!$AC$8:$BH$274,27,FALSE))</f>
        <v>76095</v>
      </c>
      <c r="BD8" s="150"/>
      <c r="BE8" s="150"/>
      <c r="BF8" s="151"/>
      <c r="BG8" s="157">
        <f>IF(AI8&lt;&gt;"",BC8/AI8,"n.é.")</f>
        <v>1</v>
      </c>
      <c r="BH8" s="158"/>
    </row>
    <row r="9" spans="1:61" ht="20.100000000000001" customHeight="1">
      <c r="A9" s="142" t="s">
        <v>1</v>
      </c>
      <c r="B9" s="143"/>
      <c r="C9" s="144" t="s">
        <v>246</v>
      </c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6"/>
      <c r="AC9" s="147" t="s">
        <v>247</v>
      </c>
      <c r="AD9" s="148"/>
      <c r="AE9" s="149">
        <f>IF(VLOOKUP(AC9,'04'!$AC$8:$BH$273,3,FALSE)+VLOOKUP(AC9,'05'!$AC$8:$BP$273,3,FALSE)+VLOOKUP(AC9,'06'!$AC$8:$BH$274,3,FALSE)=0,"",VLOOKUP(AC9,'04'!$AC$8:$BH$273,3,FALSE)+VLOOKUP(AC9,'05'!$AC$8:$BP$273,3,FALSE)+VLOOKUP(AC9,'06'!$AC$8:$BH$274,3,FALSE))</f>
        <v>35409</v>
      </c>
      <c r="AF9" s="150"/>
      <c r="AG9" s="150"/>
      <c r="AH9" s="151"/>
      <c r="AI9" s="149">
        <f>IF(VLOOKUP(AC9,'04'!$AC$8:$BH$273,7,FALSE)+VLOOKUP(AC9,'05'!$AC$8:$BP$273,15,FALSE)+VLOOKUP(AC9,'06'!$AC$8:$BH$274,7,FALSE)=0,"",VLOOKUP(AC9,'04'!$AC$8:$BH$273,7,FALSE)+VLOOKUP(AC9,'05'!$AC$8:$BP$273,15,FALSE)+VLOOKUP(AC9,'06'!$AC$8:$BH$274,7,FALSE))</f>
        <v>36626</v>
      </c>
      <c r="AJ9" s="150"/>
      <c r="AK9" s="150"/>
      <c r="AL9" s="151"/>
      <c r="AM9" s="149">
        <f>IF(VLOOKUP($AC9,'04'!$AC$8:$BH$273,11,FALSE)+VLOOKUP($AC9,'05'!$AC$8:$BP$273,19,FALSE)+VLOOKUP($AC9,'06'!$AC$8:$BH$274,11,FALSE)=0,"",VLOOKUP($AC9,'04'!$AC$8:$BH$273,11,FALSE)+VLOOKUP($AC9,'05'!$AC$8:$BP$273,19,FALSE)+VLOOKUP($AC9,'06'!$AC$8:$BH$274,11,FALSE))</f>
        <v>36626</v>
      </c>
      <c r="AN9" s="150"/>
      <c r="AO9" s="150"/>
      <c r="AP9" s="151"/>
      <c r="AQ9" s="247" t="s">
        <v>687</v>
      </c>
      <c r="AR9" s="248"/>
      <c r="AS9" s="248"/>
      <c r="AT9" s="249"/>
      <c r="AU9" s="149"/>
      <c r="AV9" s="150"/>
      <c r="AW9" s="150"/>
      <c r="AX9" s="151"/>
      <c r="AY9" s="247" t="s">
        <v>687</v>
      </c>
      <c r="AZ9" s="248"/>
      <c r="BA9" s="248"/>
      <c r="BB9" s="249"/>
      <c r="BC9" s="149">
        <f>IF(VLOOKUP($AC9,'04'!$AC$8:$BH$273,27,FALSE)+VLOOKUP($AC9,'05'!$AC$8:$BP$273,35,FALSE)+VLOOKUP($AC9,'06'!$AC$8:$BH$274,27,FALSE)=0,"",VLOOKUP($AC9,'04'!$AC$8:$BH$273,27,FALSE)+VLOOKUP($AC9,'05'!$AC$8:$BP$273,35,FALSE)+VLOOKUP($AC9,'06'!$AC$8:$BH$274,27,FALSE))</f>
        <v>36626</v>
      </c>
      <c r="BD9" s="150"/>
      <c r="BE9" s="150"/>
      <c r="BF9" s="151"/>
      <c r="BG9" s="140">
        <f t="shared" ref="BG9:BG72" si="0">IF(AI9&lt;&gt;"",BC9/AI9,"n.é.")</f>
        <v>1</v>
      </c>
      <c r="BH9" s="141"/>
    </row>
    <row r="10" spans="1:61" ht="20.100000000000001" customHeight="1">
      <c r="A10" s="142" t="s">
        <v>2</v>
      </c>
      <c r="B10" s="143"/>
      <c r="C10" s="144" t="s">
        <v>248</v>
      </c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6"/>
      <c r="AC10" s="147" t="s">
        <v>249</v>
      </c>
      <c r="AD10" s="148"/>
      <c r="AE10" s="149">
        <f>IF(VLOOKUP(AC10,'04'!$AC$8:$BH$273,3,FALSE)+VLOOKUP(AC10,'05'!$AC$8:$BP$273,3,FALSE)+VLOOKUP(AC10,'06'!$AC$8:$BH$274,3,FALSE)=0,"",VLOOKUP(AC10,'04'!$AC$8:$BH$273,3,FALSE)+VLOOKUP(AC10,'05'!$AC$8:$BP$273,3,FALSE)+VLOOKUP(AC10,'06'!$AC$8:$BH$274,3,FALSE))</f>
        <v>50232</v>
      </c>
      <c r="AF10" s="150"/>
      <c r="AG10" s="150"/>
      <c r="AH10" s="151"/>
      <c r="AI10" s="149">
        <f>IF(VLOOKUP(AC10,'04'!$AC$8:$BH$273,7,FALSE)+VLOOKUP(AC10,'05'!$AC$8:$BP$273,15,FALSE)+VLOOKUP(AC10,'06'!$AC$8:$BH$274,7,FALSE)=0,"",VLOOKUP(AC10,'04'!$AC$8:$BH$273,7,FALSE)+VLOOKUP(AC10,'05'!$AC$8:$BP$273,15,FALSE)+VLOOKUP(AC10,'06'!$AC$8:$BH$274,7,FALSE))</f>
        <v>38456</v>
      </c>
      <c r="AJ10" s="150"/>
      <c r="AK10" s="150"/>
      <c r="AL10" s="151"/>
      <c r="AM10" s="149">
        <f>IF(VLOOKUP($AC10,'04'!$AC$8:$BH$273,11,FALSE)+VLOOKUP($AC10,'05'!$AC$8:$BP$273,19,FALSE)+VLOOKUP($AC10,'06'!$AC$8:$BH$274,11,FALSE)=0,"",VLOOKUP($AC10,'04'!$AC$8:$BH$273,11,FALSE)+VLOOKUP($AC10,'05'!$AC$8:$BP$273,19,FALSE)+VLOOKUP($AC10,'06'!$AC$8:$BH$274,11,FALSE))</f>
        <v>38456</v>
      </c>
      <c r="AN10" s="150"/>
      <c r="AO10" s="150"/>
      <c r="AP10" s="151"/>
      <c r="AQ10" s="247" t="s">
        <v>687</v>
      </c>
      <c r="AR10" s="248"/>
      <c r="AS10" s="248"/>
      <c r="AT10" s="249"/>
      <c r="AU10" s="149"/>
      <c r="AV10" s="150"/>
      <c r="AW10" s="150"/>
      <c r="AX10" s="151"/>
      <c r="AY10" s="247" t="s">
        <v>687</v>
      </c>
      <c r="AZ10" s="248"/>
      <c r="BA10" s="248"/>
      <c r="BB10" s="249"/>
      <c r="BC10" s="149">
        <f>IF(VLOOKUP($AC10,'04'!$AC$8:$BH$273,27,FALSE)+VLOOKUP($AC10,'05'!$AC$8:$BP$273,35,FALSE)+VLOOKUP($AC10,'06'!$AC$8:$BH$274,27,FALSE)=0,"",VLOOKUP($AC10,'04'!$AC$8:$BH$273,27,FALSE)+VLOOKUP($AC10,'05'!$AC$8:$BP$273,35,FALSE)+VLOOKUP($AC10,'06'!$AC$8:$BH$274,27,FALSE))</f>
        <v>38456</v>
      </c>
      <c r="BD10" s="150"/>
      <c r="BE10" s="150"/>
      <c r="BF10" s="151"/>
      <c r="BG10" s="140">
        <f t="shared" si="0"/>
        <v>1</v>
      </c>
      <c r="BH10" s="141"/>
    </row>
    <row r="11" spans="1:61" ht="20.100000000000001" customHeight="1">
      <c r="A11" s="142" t="s">
        <v>3</v>
      </c>
      <c r="B11" s="143"/>
      <c r="C11" s="144" t="s">
        <v>250</v>
      </c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6"/>
      <c r="AC11" s="147" t="s">
        <v>251</v>
      </c>
      <c r="AD11" s="148"/>
      <c r="AE11" s="149">
        <f>IF(VLOOKUP(AC11,'04'!$AC$8:$BH$273,3,FALSE)+VLOOKUP(AC11,'05'!$AC$8:$BP$273,3,FALSE)+VLOOKUP(AC11,'06'!$AC$8:$BH$274,3,FALSE)=0,"",VLOOKUP(AC11,'04'!$AC$8:$BH$273,3,FALSE)+VLOOKUP(AC11,'05'!$AC$8:$BP$273,3,FALSE)+VLOOKUP(AC11,'06'!$AC$8:$BH$274,3,FALSE))</f>
        <v>2834</v>
      </c>
      <c r="AF11" s="150"/>
      <c r="AG11" s="150"/>
      <c r="AH11" s="151"/>
      <c r="AI11" s="149">
        <f>IF(VLOOKUP(AC11,'04'!$AC$8:$BH$273,7,FALSE)+VLOOKUP(AC11,'05'!$AC$8:$BP$273,15,FALSE)+VLOOKUP(AC11,'06'!$AC$8:$BH$274,7,FALSE)=0,"",VLOOKUP(AC11,'04'!$AC$8:$BH$273,7,FALSE)+VLOOKUP(AC11,'05'!$AC$8:$BP$273,15,FALSE)+VLOOKUP(AC11,'06'!$AC$8:$BH$274,7,FALSE))</f>
        <v>2834</v>
      </c>
      <c r="AJ11" s="150"/>
      <c r="AK11" s="150"/>
      <c r="AL11" s="151"/>
      <c r="AM11" s="149">
        <f>IF(VLOOKUP($AC11,'04'!$AC$8:$BH$273,11,FALSE)+VLOOKUP($AC11,'05'!$AC$8:$BP$273,19,FALSE)+VLOOKUP($AC11,'06'!$AC$8:$BH$274,11,FALSE)=0,"",VLOOKUP($AC11,'04'!$AC$8:$BH$273,11,FALSE)+VLOOKUP($AC11,'05'!$AC$8:$BP$273,19,FALSE)+VLOOKUP($AC11,'06'!$AC$8:$BH$274,11,FALSE))</f>
        <v>2834</v>
      </c>
      <c r="AN11" s="150"/>
      <c r="AO11" s="150"/>
      <c r="AP11" s="151"/>
      <c r="AQ11" s="247" t="s">
        <v>687</v>
      </c>
      <c r="AR11" s="248"/>
      <c r="AS11" s="248"/>
      <c r="AT11" s="249"/>
      <c r="AU11" s="149"/>
      <c r="AV11" s="150"/>
      <c r="AW11" s="150"/>
      <c r="AX11" s="151"/>
      <c r="AY11" s="247" t="s">
        <v>687</v>
      </c>
      <c r="AZ11" s="248"/>
      <c r="BA11" s="248"/>
      <c r="BB11" s="249"/>
      <c r="BC11" s="149">
        <f>IF(VLOOKUP($AC11,'04'!$AC$8:$BH$273,27,FALSE)+VLOOKUP($AC11,'05'!$AC$8:$BP$273,35,FALSE)+VLOOKUP($AC11,'06'!$AC$8:$BH$274,27,FALSE)=0,"",VLOOKUP($AC11,'04'!$AC$8:$BH$273,27,FALSE)+VLOOKUP($AC11,'05'!$AC$8:$BP$273,35,FALSE)+VLOOKUP($AC11,'06'!$AC$8:$BH$274,27,FALSE))</f>
        <v>2834</v>
      </c>
      <c r="BD11" s="150"/>
      <c r="BE11" s="150"/>
      <c r="BF11" s="151"/>
      <c r="BG11" s="140">
        <f t="shared" si="0"/>
        <v>1</v>
      </c>
      <c r="BH11" s="141"/>
    </row>
    <row r="12" spans="1:61" ht="20.100000000000001" customHeight="1">
      <c r="A12" s="142" t="s">
        <v>4</v>
      </c>
      <c r="B12" s="143"/>
      <c r="C12" s="144" t="s">
        <v>252</v>
      </c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6"/>
      <c r="AC12" s="147" t="s">
        <v>253</v>
      </c>
      <c r="AD12" s="148"/>
      <c r="AE12" s="149">
        <f>IF(VLOOKUP(AC12,'04'!$AC$8:$BH$273,3,FALSE)+VLOOKUP(AC12,'05'!$AC$8:$BP$273,3,FALSE)+VLOOKUP(AC12,'06'!$AC$8:$BH$274,3,FALSE)=0,"",VLOOKUP(AC12,'04'!$AC$8:$BH$273,3,FALSE)+VLOOKUP(AC12,'05'!$AC$8:$BP$273,3,FALSE)+VLOOKUP(AC12,'06'!$AC$8:$BH$274,3,FALSE))</f>
        <v>95</v>
      </c>
      <c r="AF12" s="150"/>
      <c r="AG12" s="150"/>
      <c r="AH12" s="151"/>
      <c r="AI12" s="149">
        <f>IF(VLOOKUP(AC12,'04'!$AC$8:$BH$273,7,FALSE)+VLOOKUP(AC12,'05'!$AC$8:$BP$273,15,FALSE)+VLOOKUP(AC12,'06'!$AC$8:$BH$274,7,FALSE)=0,"",VLOOKUP(AC12,'04'!$AC$8:$BH$273,7,FALSE)+VLOOKUP(AC12,'05'!$AC$8:$BP$273,15,FALSE)+VLOOKUP(AC12,'06'!$AC$8:$BH$274,7,FALSE))</f>
        <v>1074</v>
      </c>
      <c r="AJ12" s="150"/>
      <c r="AK12" s="150"/>
      <c r="AL12" s="151"/>
      <c r="AM12" s="149">
        <f>IF(VLOOKUP($AC12,'04'!$AC$8:$BH$273,11,FALSE)+VLOOKUP($AC12,'05'!$AC$8:$BP$273,19,FALSE)+VLOOKUP($AC12,'06'!$AC$8:$BH$274,11,FALSE)=0,"",VLOOKUP($AC12,'04'!$AC$8:$BH$273,11,FALSE)+VLOOKUP($AC12,'05'!$AC$8:$BP$273,19,FALSE)+VLOOKUP($AC12,'06'!$AC$8:$BH$274,11,FALSE))</f>
        <v>1074</v>
      </c>
      <c r="AN12" s="150"/>
      <c r="AO12" s="150"/>
      <c r="AP12" s="151"/>
      <c r="AQ12" s="247" t="s">
        <v>687</v>
      </c>
      <c r="AR12" s="248"/>
      <c r="AS12" s="248"/>
      <c r="AT12" s="249"/>
      <c r="AU12" s="149"/>
      <c r="AV12" s="150"/>
      <c r="AW12" s="150"/>
      <c r="AX12" s="151"/>
      <c r="AY12" s="247" t="s">
        <v>687</v>
      </c>
      <c r="AZ12" s="248"/>
      <c r="BA12" s="248"/>
      <c r="BB12" s="249"/>
      <c r="BC12" s="149">
        <f>IF(VLOOKUP($AC12,'04'!$AC$8:$BH$273,27,FALSE)+VLOOKUP($AC12,'05'!$AC$8:$BP$273,35,FALSE)+VLOOKUP($AC12,'06'!$AC$8:$BH$274,27,FALSE)=0,"",VLOOKUP($AC12,'04'!$AC$8:$BH$273,27,FALSE)+VLOOKUP($AC12,'05'!$AC$8:$BP$273,35,FALSE)+VLOOKUP($AC12,'06'!$AC$8:$BH$274,27,FALSE))</f>
        <v>1074</v>
      </c>
      <c r="BD12" s="150"/>
      <c r="BE12" s="150"/>
      <c r="BF12" s="151"/>
      <c r="BG12" s="140">
        <f t="shared" si="0"/>
        <v>1</v>
      </c>
      <c r="BH12" s="141"/>
    </row>
    <row r="13" spans="1:61" ht="20.100000000000001" customHeight="1">
      <c r="A13" s="142" t="s">
        <v>5</v>
      </c>
      <c r="B13" s="143"/>
      <c r="C13" s="144" t="s">
        <v>254</v>
      </c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6"/>
      <c r="AC13" s="147" t="s">
        <v>255</v>
      </c>
      <c r="AD13" s="148"/>
      <c r="AE13" s="149" t="str">
        <f>IF(VLOOKUP(AC13,'04'!$AC$8:$BH$273,3,FALSE)+VLOOKUP(AC13,'05'!$AC$8:$BP$273,3,FALSE)+VLOOKUP(AC13,'06'!$AC$8:$BH$274,3,FALSE)=0,"",VLOOKUP(AC13,'04'!$AC$8:$BH$273,3,FALSE)+VLOOKUP(AC13,'05'!$AC$8:$BP$273,3,FALSE)+VLOOKUP(AC13,'06'!$AC$8:$BH$274,3,FALSE))</f>
        <v/>
      </c>
      <c r="AF13" s="150"/>
      <c r="AG13" s="150"/>
      <c r="AH13" s="151"/>
      <c r="AI13" s="149">
        <f>IF(VLOOKUP(AC13,'04'!$AC$8:$BH$273,7,FALSE)+VLOOKUP(AC13,'05'!$AC$8:$BP$273,15,FALSE)+VLOOKUP(AC13,'06'!$AC$8:$BH$274,7,FALSE)=0,"",VLOOKUP(AC13,'04'!$AC$8:$BH$273,7,FALSE)+VLOOKUP(AC13,'05'!$AC$8:$BP$273,15,FALSE)+VLOOKUP(AC13,'06'!$AC$8:$BH$274,7,FALSE))</f>
        <v>4900</v>
      </c>
      <c r="AJ13" s="150"/>
      <c r="AK13" s="150"/>
      <c r="AL13" s="151"/>
      <c r="AM13" s="149">
        <f>IF(VLOOKUP($AC13,'04'!$AC$8:$BH$273,11,FALSE)+VLOOKUP($AC13,'05'!$AC$8:$BP$273,19,FALSE)+VLOOKUP($AC13,'06'!$AC$8:$BH$274,11,FALSE)=0,"",VLOOKUP($AC13,'04'!$AC$8:$BH$273,11,FALSE)+VLOOKUP($AC13,'05'!$AC$8:$BP$273,19,FALSE)+VLOOKUP($AC13,'06'!$AC$8:$BH$274,11,FALSE))</f>
        <v>4900</v>
      </c>
      <c r="AN13" s="150"/>
      <c r="AO13" s="150"/>
      <c r="AP13" s="151"/>
      <c r="AQ13" s="247" t="s">
        <v>687</v>
      </c>
      <c r="AR13" s="248"/>
      <c r="AS13" s="248"/>
      <c r="AT13" s="249"/>
      <c r="AU13" s="149"/>
      <c r="AV13" s="150"/>
      <c r="AW13" s="150"/>
      <c r="AX13" s="151"/>
      <c r="AY13" s="247" t="s">
        <v>687</v>
      </c>
      <c r="AZ13" s="248"/>
      <c r="BA13" s="248"/>
      <c r="BB13" s="249"/>
      <c r="BC13" s="149">
        <f>IF(VLOOKUP($AC13,'04'!$AC$8:$BH$273,27,FALSE)+VLOOKUP($AC13,'05'!$AC$8:$BP$273,35,FALSE)+VLOOKUP($AC13,'06'!$AC$8:$BH$274,27,FALSE)=0,"",VLOOKUP($AC13,'04'!$AC$8:$BH$273,27,FALSE)+VLOOKUP($AC13,'05'!$AC$8:$BP$273,35,FALSE)+VLOOKUP($AC13,'06'!$AC$8:$BH$274,27,FALSE))</f>
        <v>4900</v>
      </c>
      <c r="BD13" s="150"/>
      <c r="BE13" s="150"/>
      <c r="BF13" s="151"/>
      <c r="BG13" s="140">
        <f t="shared" si="0"/>
        <v>1</v>
      </c>
      <c r="BH13" s="141"/>
    </row>
    <row r="14" spans="1:61" s="3" customFormat="1" ht="20.100000000000001" customHeight="1">
      <c r="A14" s="162" t="s">
        <v>6</v>
      </c>
      <c r="B14" s="163"/>
      <c r="C14" s="164" t="s">
        <v>256</v>
      </c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6"/>
      <c r="AC14" s="167" t="s">
        <v>257</v>
      </c>
      <c r="AD14" s="168"/>
      <c r="AE14" s="169">
        <f>SUM(AE8:AH13)</f>
        <v>159155</v>
      </c>
      <c r="AF14" s="170"/>
      <c r="AG14" s="170"/>
      <c r="AH14" s="171"/>
      <c r="AI14" s="169">
        <f t="shared" ref="AI14" si="1">SUM(AI8:AL13)</f>
        <v>159985</v>
      </c>
      <c r="AJ14" s="170"/>
      <c r="AK14" s="170"/>
      <c r="AL14" s="171"/>
      <c r="AM14" s="169">
        <f t="shared" ref="AM14" si="2">SUM(AM8:AP13)</f>
        <v>159985</v>
      </c>
      <c r="AN14" s="170"/>
      <c r="AO14" s="170"/>
      <c r="AP14" s="171"/>
      <c r="AQ14" s="274" t="s">
        <v>687</v>
      </c>
      <c r="AR14" s="275"/>
      <c r="AS14" s="275"/>
      <c r="AT14" s="276"/>
      <c r="AU14" s="169">
        <f t="shared" ref="AU14" si="3">SUM(AU8:AX13)</f>
        <v>0</v>
      </c>
      <c r="AV14" s="170"/>
      <c r="AW14" s="170"/>
      <c r="AX14" s="171"/>
      <c r="AY14" s="274" t="s">
        <v>687</v>
      </c>
      <c r="AZ14" s="275"/>
      <c r="BA14" s="275"/>
      <c r="BB14" s="276"/>
      <c r="BC14" s="169">
        <f t="shared" ref="BC14" si="4">SUM(BC8:BF13)</f>
        <v>159985</v>
      </c>
      <c r="BD14" s="170"/>
      <c r="BE14" s="170"/>
      <c r="BF14" s="171"/>
      <c r="BG14" s="172">
        <f t="shared" si="0"/>
        <v>1</v>
      </c>
      <c r="BH14" s="173"/>
    </row>
    <row r="15" spans="1:61" ht="20.100000000000001" customHeight="1">
      <c r="A15" s="142" t="s">
        <v>7</v>
      </c>
      <c r="B15" s="143"/>
      <c r="C15" s="144" t="s">
        <v>258</v>
      </c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6"/>
      <c r="AC15" s="147" t="s">
        <v>259</v>
      </c>
      <c r="AD15" s="148"/>
      <c r="AE15" s="149" t="str">
        <f>IF(VLOOKUP(AC15,'04'!$AC$8:$BH$273,3,FALSE)+VLOOKUP(AC15,'05'!$AC$8:$BP$273,3,FALSE)+VLOOKUP(AC15,'06'!$AC$8:$BH$274,3,FALSE)=0,"",VLOOKUP(AC15,'04'!$AC$8:$BH$273,3,FALSE)+VLOOKUP(AC15,'05'!$AC$8:$BP$273,3,FALSE)+VLOOKUP(AC15,'06'!$AC$8:$BH$274,3,FALSE))</f>
        <v/>
      </c>
      <c r="AF15" s="150"/>
      <c r="AG15" s="150"/>
      <c r="AH15" s="151"/>
      <c r="AI15" s="149" t="str">
        <f>IF(VLOOKUP(AC15,'04'!$AC$8:$BH$273,7,FALSE)+VLOOKUP(AC15,'05'!$AC$8:$BP$273,15,FALSE)+VLOOKUP(AC15,'06'!$AC$8:$BH$274,7,FALSE)=0,"",VLOOKUP(AC15,'04'!$AC$8:$BH$273,7,FALSE)+VLOOKUP(AC15,'05'!$AC$8:$BP$273,15,FALSE)+VLOOKUP(AC15,'06'!$AC$8:$BH$274,7,FALSE))</f>
        <v/>
      </c>
      <c r="AJ15" s="150"/>
      <c r="AK15" s="150"/>
      <c r="AL15" s="151"/>
      <c r="AM15" s="149" t="str">
        <f>IF(VLOOKUP($AC15,'04'!$AC$8:$BH$273,11,FALSE)+VLOOKUP($AC15,'05'!$AC$8:$BP$273,19,FALSE)+VLOOKUP($AC15,'06'!$AC$8:$BH$274,11,FALSE)=0,"",VLOOKUP($AC15,'04'!$AC$8:$BH$273,11,FALSE)+VLOOKUP($AC15,'05'!$AC$8:$BP$273,19,FALSE)+VLOOKUP($AC15,'06'!$AC$8:$BH$274,11,FALSE))</f>
        <v/>
      </c>
      <c r="AN15" s="150"/>
      <c r="AO15" s="150"/>
      <c r="AP15" s="151"/>
      <c r="AQ15" s="247" t="s">
        <v>687</v>
      </c>
      <c r="AR15" s="248"/>
      <c r="AS15" s="248"/>
      <c r="AT15" s="249"/>
      <c r="AU15" s="149"/>
      <c r="AV15" s="150"/>
      <c r="AW15" s="150"/>
      <c r="AX15" s="151"/>
      <c r="AY15" s="247" t="s">
        <v>687</v>
      </c>
      <c r="AZ15" s="248"/>
      <c r="BA15" s="248"/>
      <c r="BB15" s="249"/>
      <c r="BC15" s="149" t="str">
        <f>IF(VLOOKUP($AC15,'04'!$AC$8:$BH$273,27,FALSE)+VLOOKUP($AC15,'05'!$AC$8:$BP$273,35,FALSE)+VLOOKUP($AC15,'06'!$AC$8:$BH$274,27,FALSE)=0,"",VLOOKUP($AC15,'04'!$AC$8:$BH$273,27,FALSE)+VLOOKUP($AC15,'05'!$AC$8:$BP$273,35,FALSE)+VLOOKUP($AC15,'06'!$AC$8:$BH$274,27,FALSE))</f>
        <v/>
      </c>
      <c r="BD15" s="150"/>
      <c r="BE15" s="150"/>
      <c r="BF15" s="151"/>
      <c r="BG15" s="140" t="str">
        <f t="shared" si="0"/>
        <v>n.é.</v>
      </c>
      <c r="BH15" s="141"/>
    </row>
    <row r="16" spans="1:61" ht="20.100000000000001" customHeight="1">
      <c r="A16" s="142" t="s">
        <v>8</v>
      </c>
      <c r="B16" s="143"/>
      <c r="C16" s="144" t="s">
        <v>448</v>
      </c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6"/>
      <c r="AC16" s="147" t="s">
        <v>260</v>
      </c>
      <c r="AD16" s="148"/>
      <c r="AE16" s="149" t="str">
        <f>IF(VLOOKUP(AC16,'04'!$AC$8:$BH$273,3,FALSE)+VLOOKUP(AC16,'05'!$AC$8:$BP$273,3,FALSE)+VLOOKUP(AC16,'06'!$AC$8:$BH$274,3,FALSE)=0,"",VLOOKUP(AC16,'04'!$AC$8:$BH$273,3,FALSE)+VLOOKUP(AC16,'05'!$AC$8:$BP$273,3,FALSE)+VLOOKUP(AC16,'06'!$AC$8:$BH$274,3,FALSE))</f>
        <v/>
      </c>
      <c r="AF16" s="150"/>
      <c r="AG16" s="150"/>
      <c r="AH16" s="151"/>
      <c r="AI16" s="149" t="str">
        <f>IF(VLOOKUP(AC16,'04'!$AC$8:$BH$273,7,FALSE)+VLOOKUP(AC16,'05'!$AC$8:$BP$273,15,FALSE)+VLOOKUP(AC16,'06'!$AC$8:$BH$274,7,FALSE)=0,"",VLOOKUP(AC16,'04'!$AC$8:$BH$273,7,FALSE)+VLOOKUP(AC16,'05'!$AC$8:$BP$273,15,FALSE)+VLOOKUP(AC16,'06'!$AC$8:$BH$274,7,FALSE))</f>
        <v/>
      </c>
      <c r="AJ16" s="150"/>
      <c r="AK16" s="150"/>
      <c r="AL16" s="151"/>
      <c r="AM16" s="149" t="str">
        <f>IF(VLOOKUP($AC16,'04'!$AC$8:$BH$273,11,FALSE)+VLOOKUP($AC16,'05'!$AC$8:$BP$273,19,FALSE)+VLOOKUP($AC16,'06'!$AC$8:$BH$274,11,FALSE)=0,"",VLOOKUP($AC16,'04'!$AC$8:$BH$273,11,FALSE)+VLOOKUP($AC16,'05'!$AC$8:$BP$273,19,FALSE)+VLOOKUP($AC16,'06'!$AC$8:$BH$274,11,FALSE))</f>
        <v/>
      </c>
      <c r="AN16" s="150"/>
      <c r="AO16" s="150"/>
      <c r="AP16" s="151"/>
      <c r="AQ16" s="247" t="s">
        <v>687</v>
      </c>
      <c r="AR16" s="248"/>
      <c r="AS16" s="248"/>
      <c r="AT16" s="249"/>
      <c r="AU16" s="149"/>
      <c r="AV16" s="150"/>
      <c r="AW16" s="150"/>
      <c r="AX16" s="151"/>
      <c r="AY16" s="247" t="s">
        <v>687</v>
      </c>
      <c r="AZ16" s="248"/>
      <c r="BA16" s="248"/>
      <c r="BB16" s="249"/>
      <c r="BC16" s="149" t="str">
        <f>IF(VLOOKUP($AC16,'04'!$AC$8:$BH$273,27,FALSE)+VLOOKUP($AC16,'05'!$AC$8:$BP$273,35,FALSE)+VLOOKUP($AC16,'06'!$AC$8:$BH$274,27,FALSE)=0,"",VLOOKUP($AC16,'04'!$AC$8:$BH$273,27,FALSE)+VLOOKUP($AC16,'05'!$AC$8:$BP$273,35,FALSE)+VLOOKUP($AC16,'06'!$AC$8:$BH$274,27,FALSE))</f>
        <v/>
      </c>
      <c r="BD16" s="150"/>
      <c r="BE16" s="150"/>
      <c r="BF16" s="151"/>
      <c r="BG16" s="140" t="str">
        <f t="shared" si="0"/>
        <v>n.é.</v>
      </c>
      <c r="BH16" s="141"/>
    </row>
    <row r="17" spans="1:60" ht="20.100000000000001" customHeight="1">
      <c r="A17" s="142" t="s">
        <v>9</v>
      </c>
      <c r="B17" s="143"/>
      <c r="C17" s="144" t="s">
        <v>449</v>
      </c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6"/>
      <c r="AC17" s="147" t="s">
        <v>261</v>
      </c>
      <c r="AD17" s="148"/>
      <c r="AE17" s="149" t="str">
        <f>IF(VLOOKUP(AC17,'04'!$AC$8:$BH$273,3,FALSE)+VLOOKUP(AC17,'05'!$AC$8:$BP$273,3,FALSE)+VLOOKUP(AC17,'06'!$AC$8:$BH$274,3,FALSE)=0,"",VLOOKUP(AC17,'04'!$AC$8:$BH$273,3,FALSE)+VLOOKUP(AC17,'05'!$AC$8:$BP$273,3,FALSE)+VLOOKUP(AC17,'06'!$AC$8:$BH$274,3,FALSE))</f>
        <v/>
      </c>
      <c r="AF17" s="150"/>
      <c r="AG17" s="150"/>
      <c r="AH17" s="151"/>
      <c r="AI17" s="149" t="str">
        <f>IF(VLOOKUP(AC17,'04'!$AC$8:$BH$273,7,FALSE)+VLOOKUP(AC17,'05'!$AC$8:$BP$273,15,FALSE)+VLOOKUP(AC17,'06'!$AC$8:$BH$274,7,FALSE)=0,"",VLOOKUP(AC17,'04'!$AC$8:$BH$273,7,FALSE)+VLOOKUP(AC17,'05'!$AC$8:$BP$273,15,FALSE)+VLOOKUP(AC17,'06'!$AC$8:$BH$274,7,FALSE))</f>
        <v/>
      </c>
      <c r="AJ17" s="150"/>
      <c r="AK17" s="150"/>
      <c r="AL17" s="151"/>
      <c r="AM17" s="149" t="str">
        <f>IF(VLOOKUP($AC17,'04'!$AC$8:$BH$273,11,FALSE)+VLOOKUP($AC17,'05'!$AC$8:$BP$273,19,FALSE)+VLOOKUP($AC17,'06'!$AC$8:$BH$274,11,FALSE)=0,"",VLOOKUP($AC17,'04'!$AC$8:$BH$273,11,FALSE)+VLOOKUP($AC17,'05'!$AC$8:$BP$273,19,FALSE)+VLOOKUP($AC17,'06'!$AC$8:$BH$274,11,FALSE))</f>
        <v/>
      </c>
      <c r="AN17" s="150"/>
      <c r="AO17" s="150"/>
      <c r="AP17" s="151"/>
      <c r="AQ17" s="247" t="s">
        <v>687</v>
      </c>
      <c r="AR17" s="248"/>
      <c r="AS17" s="248"/>
      <c r="AT17" s="249"/>
      <c r="AU17" s="149"/>
      <c r="AV17" s="150"/>
      <c r="AW17" s="150"/>
      <c r="AX17" s="151"/>
      <c r="AY17" s="247" t="s">
        <v>687</v>
      </c>
      <c r="AZ17" s="248"/>
      <c r="BA17" s="248"/>
      <c r="BB17" s="249"/>
      <c r="BC17" s="149" t="str">
        <f>IF(VLOOKUP($AC17,'04'!$AC$8:$BH$273,27,FALSE)+VLOOKUP($AC17,'05'!$AC$8:$BP$273,35,FALSE)+VLOOKUP($AC17,'06'!$AC$8:$BH$274,27,FALSE)=0,"",VLOOKUP($AC17,'04'!$AC$8:$BH$273,27,FALSE)+VLOOKUP($AC17,'05'!$AC$8:$BP$273,35,FALSE)+VLOOKUP($AC17,'06'!$AC$8:$BH$274,27,FALSE))</f>
        <v/>
      </c>
      <c r="BD17" s="150"/>
      <c r="BE17" s="150"/>
      <c r="BF17" s="151"/>
      <c r="BG17" s="140" t="str">
        <f t="shared" si="0"/>
        <v>n.é.</v>
      </c>
      <c r="BH17" s="141"/>
    </row>
    <row r="18" spans="1:60" ht="20.100000000000001" customHeight="1">
      <c r="A18" s="142" t="s">
        <v>10</v>
      </c>
      <c r="B18" s="143"/>
      <c r="C18" s="144" t="s">
        <v>450</v>
      </c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6"/>
      <c r="AC18" s="147" t="s">
        <v>262</v>
      </c>
      <c r="AD18" s="148"/>
      <c r="AE18" s="149" t="str">
        <f>IF(VLOOKUP(AC18,'04'!$AC$8:$BH$273,3,FALSE)+VLOOKUP(AC18,'05'!$AC$8:$BP$273,3,FALSE)+VLOOKUP(AC18,'06'!$AC$8:$BH$274,3,FALSE)=0,"",VLOOKUP(AC18,'04'!$AC$8:$BH$273,3,FALSE)+VLOOKUP(AC18,'05'!$AC$8:$BP$273,3,FALSE)+VLOOKUP(AC18,'06'!$AC$8:$BH$274,3,FALSE))</f>
        <v/>
      </c>
      <c r="AF18" s="150"/>
      <c r="AG18" s="150"/>
      <c r="AH18" s="151"/>
      <c r="AI18" s="149" t="str">
        <f>IF(VLOOKUP(AC18,'04'!$AC$8:$BH$273,7,FALSE)+VLOOKUP(AC18,'05'!$AC$8:$BP$273,15,FALSE)+VLOOKUP(AC18,'06'!$AC$8:$BH$274,7,FALSE)=0,"",VLOOKUP(AC18,'04'!$AC$8:$BH$273,7,FALSE)+VLOOKUP(AC18,'05'!$AC$8:$BP$273,15,FALSE)+VLOOKUP(AC18,'06'!$AC$8:$BH$274,7,FALSE))</f>
        <v/>
      </c>
      <c r="AJ18" s="150"/>
      <c r="AK18" s="150"/>
      <c r="AL18" s="151"/>
      <c r="AM18" s="149" t="str">
        <f>IF(VLOOKUP($AC18,'04'!$AC$8:$BH$273,11,FALSE)+VLOOKUP($AC18,'05'!$AC$8:$BP$273,19,FALSE)+VLOOKUP($AC18,'06'!$AC$8:$BH$274,11,FALSE)=0,"",VLOOKUP($AC18,'04'!$AC$8:$BH$273,11,FALSE)+VLOOKUP($AC18,'05'!$AC$8:$BP$273,19,FALSE)+VLOOKUP($AC18,'06'!$AC$8:$BH$274,11,FALSE))</f>
        <v/>
      </c>
      <c r="AN18" s="150"/>
      <c r="AO18" s="150"/>
      <c r="AP18" s="151"/>
      <c r="AQ18" s="247" t="s">
        <v>687</v>
      </c>
      <c r="AR18" s="248"/>
      <c r="AS18" s="248"/>
      <c r="AT18" s="249"/>
      <c r="AU18" s="149"/>
      <c r="AV18" s="150"/>
      <c r="AW18" s="150"/>
      <c r="AX18" s="151"/>
      <c r="AY18" s="247" t="s">
        <v>687</v>
      </c>
      <c r="AZ18" s="248"/>
      <c r="BA18" s="248"/>
      <c r="BB18" s="249"/>
      <c r="BC18" s="149" t="str">
        <f>IF(VLOOKUP($AC18,'04'!$AC$8:$BH$273,27,FALSE)+VLOOKUP($AC18,'05'!$AC$8:$BP$273,35,FALSE)+VLOOKUP($AC18,'06'!$AC$8:$BH$274,27,FALSE)=0,"",VLOOKUP($AC18,'04'!$AC$8:$BH$273,27,FALSE)+VLOOKUP($AC18,'05'!$AC$8:$BP$273,35,FALSE)+VLOOKUP($AC18,'06'!$AC$8:$BH$274,27,FALSE))</f>
        <v/>
      </c>
      <c r="BD18" s="150"/>
      <c r="BE18" s="150"/>
      <c r="BF18" s="151"/>
      <c r="BG18" s="140" t="str">
        <f t="shared" si="0"/>
        <v>n.é.</v>
      </c>
      <c r="BH18" s="141"/>
    </row>
    <row r="19" spans="1:60" ht="20.100000000000001" customHeight="1">
      <c r="A19" s="142" t="s">
        <v>11</v>
      </c>
      <c r="B19" s="143"/>
      <c r="C19" s="144" t="s">
        <v>263</v>
      </c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6"/>
      <c r="AC19" s="147" t="s">
        <v>264</v>
      </c>
      <c r="AD19" s="148"/>
      <c r="AE19" s="149">
        <f>IF(VLOOKUP(AC19,'04'!$AC$8:$BH$273,3,FALSE)+VLOOKUP(AC19,'05'!$AC$8:$BP$273,3,FALSE)+VLOOKUP(AC19,'06'!$AC$8:$BH$274,3,FALSE)=0,"",VLOOKUP(AC19,'04'!$AC$8:$BH$273,3,FALSE)+VLOOKUP(AC19,'05'!$AC$8:$BP$273,3,FALSE)+VLOOKUP(AC19,'06'!$AC$8:$BH$274,3,FALSE))</f>
        <v>13218</v>
      </c>
      <c r="AF19" s="150"/>
      <c r="AG19" s="150"/>
      <c r="AH19" s="151"/>
      <c r="AI19" s="149">
        <f>IF(VLOOKUP(AC19,'04'!$AC$8:$BH$273,7,FALSE)+VLOOKUP(AC19,'05'!$AC$8:$BP$273,15,FALSE)+VLOOKUP(AC19,'06'!$AC$8:$BH$274,7,FALSE)=0,"",VLOOKUP(AC19,'04'!$AC$8:$BH$273,7,FALSE)+VLOOKUP(AC19,'05'!$AC$8:$BP$273,15,FALSE)+VLOOKUP(AC19,'06'!$AC$8:$BH$274,7,FALSE))</f>
        <v>47682</v>
      </c>
      <c r="AJ19" s="150"/>
      <c r="AK19" s="150"/>
      <c r="AL19" s="151"/>
      <c r="AM19" s="149">
        <f>IF(VLOOKUP($AC19,'04'!$AC$8:$BH$273,11,FALSE)+VLOOKUP($AC19,'05'!$AC$8:$BP$273,19,FALSE)+VLOOKUP($AC19,'06'!$AC$8:$BH$274,11,FALSE)=0,"",VLOOKUP($AC19,'04'!$AC$8:$BH$273,11,FALSE)+VLOOKUP($AC19,'05'!$AC$8:$BP$273,19,FALSE)+VLOOKUP($AC19,'06'!$AC$8:$BH$274,11,FALSE))</f>
        <v>47682</v>
      </c>
      <c r="AN19" s="150"/>
      <c r="AO19" s="150"/>
      <c r="AP19" s="151"/>
      <c r="AQ19" s="247" t="s">
        <v>687</v>
      </c>
      <c r="AR19" s="248"/>
      <c r="AS19" s="248"/>
      <c r="AT19" s="249"/>
      <c r="AU19" s="149"/>
      <c r="AV19" s="150"/>
      <c r="AW19" s="150"/>
      <c r="AX19" s="151"/>
      <c r="AY19" s="247" t="s">
        <v>687</v>
      </c>
      <c r="AZ19" s="248"/>
      <c r="BA19" s="248"/>
      <c r="BB19" s="249"/>
      <c r="BC19" s="149">
        <f>IF(VLOOKUP($AC19,'04'!$AC$8:$BH$273,27,FALSE)+VLOOKUP($AC19,'05'!$AC$8:$BP$273,35,FALSE)+VLOOKUP($AC19,'06'!$AC$8:$BH$274,27,FALSE)=0,"",VLOOKUP($AC19,'04'!$AC$8:$BH$273,27,FALSE)+VLOOKUP($AC19,'05'!$AC$8:$BP$273,35,FALSE)+VLOOKUP($AC19,'06'!$AC$8:$BH$274,27,FALSE))</f>
        <v>47682</v>
      </c>
      <c r="BD19" s="150"/>
      <c r="BE19" s="150"/>
      <c r="BF19" s="151"/>
      <c r="BG19" s="140">
        <f t="shared" si="0"/>
        <v>1</v>
      </c>
      <c r="BH19" s="141"/>
    </row>
    <row r="20" spans="1:60" s="3" customFormat="1" ht="20.100000000000001" customHeight="1">
      <c r="A20" s="162" t="s">
        <v>12</v>
      </c>
      <c r="B20" s="163"/>
      <c r="C20" s="164" t="s">
        <v>265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6"/>
      <c r="AC20" s="167" t="s">
        <v>266</v>
      </c>
      <c r="AD20" s="168"/>
      <c r="AE20" s="169">
        <f>SUM(AE14:AH19)</f>
        <v>172373</v>
      </c>
      <c r="AF20" s="170"/>
      <c r="AG20" s="170"/>
      <c r="AH20" s="171"/>
      <c r="AI20" s="169">
        <f t="shared" ref="AI20" si="5">SUM(AI14:AL19)</f>
        <v>207667</v>
      </c>
      <c r="AJ20" s="170"/>
      <c r="AK20" s="170"/>
      <c r="AL20" s="171"/>
      <c r="AM20" s="169">
        <f t="shared" ref="AM20" si="6">SUM(AM14:AP19)</f>
        <v>207667</v>
      </c>
      <c r="AN20" s="170"/>
      <c r="AO20" s="170"/>
      <c r="AP20" s="171"/>
      <c r="AQ20" s="274" t="s">
        <v>687</v>
      </c>
      <c r="AR20" s="275"/>
      <c r="AS20" s="275"/>
      <c r="AT20" s="276"/>
      <c r="AU20" s="169">
        <f t="shared" ref="AU20" si="7">SUM(AU14:AX19)</f>
        <v>0</v>
      </c>
      <c r="AV20" s="170"/>
      <c r="AW20" s="170"/>
      <c r="AX20" s="171"/>
      <c r="AY20" s="274" t="s">
        <v>687</v>
      </c>
      <c r="AZ20" s="275"/>
      <c r="BA20" s="275"/>
      <c r="BB20" s="276"/>
      <c r="BC20" s="169">
        <f t="shared" ref="BC20" si="8">SUM(BC14:BF19)</f>
        <v>207667</v>
      </c>
      <c r="BD20" s="170"/>
      <c r="BE20" s="170"/>
      <c r="BF20" s="171"/>
      <c r="BG20" s="172">
        <f t="shared" si="0"/>
        <v>1</v>
      </c>
      <c r="BH20" s="173"/>
    </row>
    <row r="21" spans="1:60" ht="20.100000000000001" customHeight="1">
      <c r="A21" s="142" t="s">
        <v>13</v>
      </c>
      <c r="B21" s="143"/>
      <c r="C21" s="144" t="s">
        <v>267</v>
      </c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6"/>
      <c r="AC21" s="147" t="s">
        <v>268</v>
      </c>
      <c r="AD21" s="148"/>
      <c r="AE21" s="149">
        <f>IF(VLOOKUP(AC21,'04'!$AC$8:$BH$273,3,FALSE)+VLOOKUP(AC21,'05'!$AC$8:$BP$273,3,FALSE)+VLOOKUP(AC21,'06'!$AC$8:$BH$274,3,FALSE)=0,"",VLOOKUP(AC21,'04'!$AC$8:$BH$273,3,FALSE)+VLOOKUP(AC21,'05'!$AC$8:$BP$273,3,FALSE)+VLOOKUP(AC21,'06'!$AC$8:$BH$274,3,FALSE))</f>
        <v>18</v>
      </c>
      <c r="AF21" s="150"/>
      <c r="AG21" s="150"/>
      <c r="AH21" s="151"/>
      <c r="AI21" s="149">
        <f>IF(VLOOKUP(AC21,'04'!$AC$8:$BH$273,7,FALSE)+VLOOKUP(AC21,'05'!$AC$8:$BP$273,15,FALSE)+VLOOKUP(AC21,'06'!$AC$8:$BH$274,7,FALSE)=0,"",VLOOKUP(AC21,'04'!$AC$8:$BH$273,7,FALSE)+VLOOKUP(AC21,'05'!$AC$8:$BP$273,15,FALSE)+VLOOKUP(AC21,'06'!$AC$8:$BH$274,7,FALSE))</f>
        <v>18</v>
      </c>
      <c r="AJ21" s="150"/>
      <c r="AK21" s="150"/>
      <c r="AL21" s="151"/>
      <c r="AM21" s="149">
        <f>IF(VLOOKUP($AC21,'04'!$AC$8:$BH$273,11,FALSE)+VLOOKUP($AC21,'05'!$AC$8:$BP$273,19,FALSE)+VLOOKUP($AC21,'06'!$AC$8:$BH$274,11,FALSE)=0,"",VLOOKUP($AC21,'04'!$AC$8:$BH$273,11,FALSE)+VLOOKUP($AC21,'05'!$AC$8:$BP$273,19,FALSE)+VLOOKUP($AC21,'06'!$AC$8:$BH$274,11,FALSE))</f>
        <v>18</v>
      </c>
      <c r="AN21" s="150"/>
      <c r="AO21" s="150"/>
      <c r="AP21" s="151"/>
      <c r="AQ21" s="247" t="s">
        <v>687</v>
      </c>
      <c r="AR21" s="248"/>
      <c r="AS21" s="248"/>
      <c r="AT21" s="249"/>
      <c r="AU21" s="149"/>
      <c r="AV21" s="150"/>
      <c r="AW21" s="150"/>
      <c r="AX21" s="151"/>
      <c r="AY21" s="247" t="s">
        <v>687</v>
      </c>
      <c r="AZ21" s="248"/>
      <c r="BA21" s="248"/>
      <c r="BB21" s="249"/>
      <c r="BC21" s="149">
        <f>IF(VLOOKUP($AC21,'04'!$AC$8:$BH$273,27,FALSE)+VLOOKUP($AC21,'05'!$AC$8:$BP$273,35,FALSE)+VLOOKUP($AC21,'06'!$AC$8:$BH$274,27,FALSE)=0,"",VLOOKUP($AC21,'04'!$AC$8:$BH$273,27,FALSE)+VLOOKUP($AC21,'05'!$AC$8:$BP$273,35,FALSE)+VLOOKUP($AC21,'06'!$AC$8:$BH$274,27,FALSE))</f>
        <v>18</v>
      </c>
      <c r="BD21" s="150"/>
      <c r="BE21" s="150"/>
      <c r="BF21" s="151"/>
      <c r="BG21" s="140">
        <f t="shared" si="0"/>
        <v>1</v>
      </c>
      <c r="BH21" s="141"/>
    </row>
    <row r="22" spans="1:60" ht="20.100000000000001" customHeight="1">
      <c r="A22" s="142" t="s">
        <v>14</v>
      </c>
      <c r="B22" s="143"/>
      <c r="C22" s="144" t="s">
        <v>451</v>
      </c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6"/>
      <c r="AC22" s="147" t="s">
        <v>269</v>
      </c>
      <c r="AD22" s="148"/>
      <c r="AE22" s="149" t="str">
        <f>IF(VLOOKUP(AC22,'04'!$AC$8:$BH$273,3,FALSE)+VLOOKUP(AC22,'05'!$AC$8:$BP$273,3,FALSE)+VLOOKUP(AC22,'06'!$AC$8:$BH$274,3,FALSE)=0,"",VLOOKUP(AC22,'04'!$AC$8:$BH$273,3,FALSE)+VLOOKUP(AC22,'05'!$AC$8:$BP$273,3,FALSE)+VLOOKUP(AC22,'06'!$AC$8:$BH$274,3,FALSE))</f>
        <v/>
      </c>
      <c r="AF22" s="150"/>
      <c r="AG22" s="150"/>
      <c r="AH22" s="151"/>
      <c r="AI22" s="149" t="str">
        <f>IF(VLOOKUP(AC22,'04'!$AC$8:$BH$273,7,FALSE)+VLOOKUP(AC22,'05'!$AC$8:$BP$273,15,FALSE)+VLOOKUP(AC22,'06'!$AC$8:$BH$274,7,FALSE)=0,"",VLOOKUP(AC22,'04'!$AC$8:$BH$273,7,FALSE)+VLOOKUP(AC22,'05'!$AC$8:$BP$273,15,FALSE)+VLOOKUP(AC22,'06'!$AC$8:$BH$274,7,FALSE))</f>
        <v/>
      </c>
      <c r="AJ22" s="150"/>
      <c r="AK22" s="150"/>
      <c r="AL22" s="151"/>
      <c r="AM22" s="149" t="str">
        <f>IF(VLOOKUP($AC22,'04'!$AC$8:$BH$273,11,FALSE)+VLOOKUP($AC22,'05'!$AC$8:$BP$273,19,FALSE)+VLOOKUP($AC22,'06'!$AC$8:$BH$274,11,FALSE)=0,"",VLOOKUP($AC22,'04'!$AC$8:$BH$273,11,FALSE)+VLOOKUP($AC22,'05'!$AC$8:$BP$273,19,FALSE)+VLOOKUP($AC22,'06'!$AC$8:$BH$274,11,FALSE))</f>
        <v/>
      </c>
      <c r="AN22" s="150"/>
      <c r="AO22" s="150"/>
      <c r="AP22" s="151"/>
      <c r="AQ22" s="247" t="s">
        <v>687</v>
      </c>
      <c r="AR22" s="248"/>
      <c r="AS22" s="248"/>
      <c r="AT22" s="249"/>
      <c r="AU22" s="149"/>
      <c r="AV22" s="150"/>
      <c r="AW22" s="150"/>
      <c r="AX22" s="151"/>
      <c r="AY22" s="247" t="s">
        <v>687</v>
      </c>
      <c r="AZ22" s="248"/>
      <c r="BA22" s="248"/>
      <c r="BB22" s="249"/>
      <c r="BC22" s="149" t="str">
        <f>IF(VLOOKUP($AC22,'04'!$AC$8:$BH$273,27,FALSE)+VLOOKUP($AC22,'05'!$AC$8:$BP$273,35,FALSE)+VLOOKUP($AC22,'06'!$AC$8:$BH$274,27,FALSE)=0,"",VLOOKUP($AC22,'04'!$AC$8:$BH$273,27,FALSE)+VLOOKUP($AC22,'05'!$AC$8:$BP$273,35,FALSE)+VLOOKUP($AC22,'06'!$AC$8:$BH$274,27,FALSE))</f>
        <v/>
      </c>
      <c r="BD22" s="150"/>
      <c r="BE22" s="150"/>
      <c r="BF22" s="151"/>
      <c r="BG22" s="140" t="str">
        <f t="shared" si="0"/>
        <v>n.é.</v>
      </c>
      <c r="BH22" s="141"/>
    </row>
    <row r="23" spans="1:60" ht="20.100000000000001" customHeight="1">
      <c r="A23" s="142" t="s">
        <v>15</v>
      </c>
      <c r="B23" s="143"/>
      <c r="C23" s="144" t="s">
        <v>452</v>
      </c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6"/>
      <c r="AC23" s="147" t="s">
        <v>270</v>
      </c>
      <c r="AD23" s="148"/>
      <c r="AE23" s="149" t="str">
        <f>IF(VLOOKUP(AC23,'04'!$AC$8:$BH$273,3,FALSE)+VLOOKUP(AC23,'05'!$AC$8:$BP$273,3,FALSE)+VLOOKUP(AC23,'06'!$AC$8:$BH$274,3,FALSE)=0,"",VLOOKUP(AC23,'04'!$AC$8:$BH$273,3,FALSE)+VLOOKUP(AC23,'05'!$AC$8:$BP$273,3,FALSE)+VLOOKUP(AC23,'06'!$AC$8:$BH$274,3,FALSE))</f>
        <v/>
      </c>
      <c r="AF23" s="150"/>
      <c r="AG23" s="150"/>
      <c r="AH23" s="151"/>
      <c r="AI23" s="149" t="str">
        <f>IF(VLOOKUP(AC23,'04'!$AC$8:$BH$273,7,FALSE)+VLOOKUP(AC23,'05'!$AC$8:$BP$273,15,FALSE)+VLOOKUP(AC23,'06'!$AC$8:$BH$274,7,FALSE)=0,"",VLOOKUP(AC23,'04'!$AC$8:$BH$273,7,FALSE)+VLOOKUP(AC23,'05'!$AC$8:$BP$273,15,FALSE)+VLOOKUP(AC23,'06'!$AC$8:$BH$274,7,FALSE))</f>
        <v/>
      </c>
      <c r="AJ23" s="150"/>
      <c r="AK23" s="150"/>
      <c r="AL23" s="151"/>
      <c r="AM23" s="149" t="str">
        <f>IF(VLOOKUP($AC23,'04'!$AC$8:$BH$273,11,FALSE)+VLOOKUP($AC23,'05'!$AC$8:$BP$273,19,FALSE)+VLOOKUP($AC23,'06'!$AC$8:$BH$274,11,FALSE)=0,"",VLOOKUP($AC23,'04'!$AC$8:$BH$273,11,FALSE)+VLOOKUP($AC23,'05'!$AC$8:$BP$273,19,FALSE)+VLOOKUP($AC23,'06'!$AC$8:$BH$274,11,FALSE))</f>
        <v/>
      </c>
      <c r="AN23" s="150"/>
      <c r="AO23" s="150"/>
      <c r="AP23" s="151"/>
      <c r="AQ23" s="247" t="s">
        <v>687</v>
      </c>
      <c r="AR23" s="248"/>
      <c r="AS23" s="248"/>
      <c r="AT23" s="249"/>
      <c r="AU23" s="149"/>
      <c r="AV23" s="150"/>
      <c r="AW23" s="150"/>
      <c r="AX23" s="151"/>
      <c r="AY23" s="247" t="s">
        <v>687</v>
      </c>
      <c r="AZ23" s="248"/>
      <c r="BA23" s="248"/>
      <c r="BB23" s="249"/>
      <c r="BC23" s="149" t="str">
        <f>IF(VLOOKUP($AC23,'04'!$AC$8:$BH$273,27,FALSE)+VLOOKUP($AC23,'05'!$AC$8:$BP$273,35,FALSE)+VLOOKUP($AC23,'06'!$AC$8:$BH$274,27,FALSE)=0,"",VLOOKUP($AC23,'04'!$AC$8:$BH$273,27,FALSE)+VLOOKUP($AC23,'05'!$AC$8:$BP$273,35,FALSE)+VLOOKUP($AC23,'06'!$AC$8:$BH$274,27,FALSE))</f>
        <v/>
      </c>
      <c r="BD23" s="150"/>
      <c r="BE23" s="150"/>
      <c r="BF23" s="151"/>
      <c r="BG23" s="140" t="str">
        <f t="shared" si="0"/>
        <v>n.é.</v>
      </c>
      <c r="BH23" s="141"/>
    </row>
    <row r="24" spans="1:60" ht="20.100000000000001" customHeight="1">
      <c r="A24" s="142" t="s">
        <v>53</v>
      </c>
      <c r="B24" s="143"/>
      <c r="C24" s="144" t="s">
        <v>453</v>
      </c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6"/>
      <c r="AC24" s="147" t="s">
        <v>271</v>
      </c>
      <c r="AD24" s="148"/>
      <c r="AE24" s="149" t="str">
        <f>IF(VLOOKUP(AC24,'04'!$AC$8:$BH$273,3,FALSE)+VLOOKUP(AC24,'05'!$AC$8:$BP$273,3,FALSE)+VLOOKUP(AC24,'06'!$AC$8:$BH$274,3,FALSE)=0,"",VLOOKUP(AC24,'04'!$AC$8:$BH$273,3,FALSE)+VLOOKUP(AC24,'05'!$AC$8:$BP$273,3,FALSE)+VLOOKUP(AC24,'06'!$AC$8:$BH$274,3,FALSE))</f>
        <v/>
      </c>
      <c r="AF24" s="150"/>
      <c r="AG24" s="150"/>
      <c r="AH24" s="151"/>
      <c r="AI24" s="149" t="str">
        <f>IF(VLOOKUP(AC24,'04'!$AC$8:$BH$273,7,FALSE)+VLOOKUP(AC24,'05'!$AC$8:$BP$273,15,FALSE)+VLOOKUP(AC24,'06'!$AC$8:$BH$274,7,FALSE)=0,"",VLOOKUP(AC24,'04'!$AC$8:$BH$273,7,FALSE)+VLOOKUP(AC24,'05'!$AC$8:$BP$273,15,FALSE)+VLOOKUP(AC24,'06'!$AC$8:$BH$274,7,FALSE))</f>
        <v/>
      </c>
      <c r="AJ24" s="150"/>
      <c r="AK24" s="150"/>
      <c r="AL24" s="151"/>
      <c r="AM24" s="149" t="str">
        <f>IF(VLOOKUP($AC24,'04'!$AC$8:$BH$273,11,FALSE)+VLOOKUP($AC24,'05'!$AC$8:$BP$273,19,FALSE)+VLOOKUP($AC24,'06'!$AC$8:$BH$274,11,FALSE)=0,"",VLOOKUP($AC24,'04'!$AC$8:$BH$273,11,FALSE)+VLOOKUP($AC24,'05'!$AC$8:$BP$273,19,FALSE)+VLOOKUP($AC24,'06'!$AC$8:$BH$274,11,FALSE))</f>
        <v/>
      </c>
      <c r="AN24" s="150"/>
      <c r="AO24" s="150"/>
      <c r="AP24" s="151"/>
      <c r="AQ24" s="247" t="s">
        <v>687</v>
      </c>
      <c r="AR24" s="248"/>
      <c r="AS24" s="248"/>
      <c r="AT24" s="249"/>
      <c r="AU24" s="149"/>
      <c r="AV24" s="150"/>
      <c r="AW24" s="150"/>
      <c r="AX24" s="151"/>
      <c r="AY24" s="247" t="s">
        <v>687</v>
      </c>
      <c r="AZ24" s="248"/>
      <c r="BA24" s="248"/>
      <c r="BB24" s="249"/>
      <c r="BC24" s="149" t="str">
        <f>IF(VLOOKUP($AC24,'04'!$AC$8:$BH$273,27,FALSE)+VLOOKUP($AC24,'05'!$AC$8:$BP$273,35,FALSE)+VLOOKUP($AC24,'06'!$AC$8:$BH$274,27,FALSE)=0,"",VLOOKUP($AC24,'04'!$AC$8:$BH$273,27,FALSE)+VLOOKUP($AC24,'05'!$AC$8:$BP$273,35,FALSE)+VLOOKUP($AC24,'06'!$AC$8:$BH$274,27,FALSE))</f>
        <v/>
      </c>
      <c r="BD24" s="150"/>
      <c r="BE24" s="150"/>
      <c r="BF24" s="151"/>
      <c r="BG24" s="140" t="str">
        <f t="shared" si="0"/>
        <v>n.é.</v>
      </c>
      <c r="BH24" s="141"/>
    </row>
    <row r="25" spans="1:60" ht="20.100000000000001" customHeight="1">
      <c r="A25" s="142" t="s">
        <v>54</v>
      </c>
      <c r="B25" s="143"/>
      <c r="C25" s="144" t="s">
        <v>272</v>
      </c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6"/>
      <c r="AC25" s="147" t="s">
        <v>273</v>
      </c>
      <c r="AD25" s="148"/>
      <c r="AE25" s="149">
        <f>IF(VLOOKUP(AC25,'04'!$AC$8:$BH$273,3,FALSE)+VLOOKUP(AC25,'05'!$AC$8:$BP$273,3,FALSE)+VLOOKUP(AC25,'06'!$AC$8:$BH$274,3,FALSE)=0,"",VLOOKUP(AC25,'04'!$AC$8:$BH$273,3,FALSE)+VLOOKUP(AC25,'05'!$AC$8:$BP$273,3,FALSE)+VLOOKUP(AC25,'06'!$AC$8:$BH$274,3,FALSE))</f>
        <v>36013</v>
      </c>
      <c r="AF25" s="150"/>
      <c r="AG25" s="150"/>
      <c r="AH25" s="151"/>
      <c r="AI25" s="149">
        <f>IF(VLOOKUP(AC25,'04'!$AC$8:$BH$273,7,FALSE)+VLOOKUP(AC25,'05'!$AC$8:$BP$273,15,FALSE)+VLOOKUP(AC25,'06'!$AC$8:$BH$274,7,FALSE)=0,"",VLOOKUP(AC25,'04'!$AC$8:$BH$273,7,FALSE)+VLOOKUP(AC25,'05'!$AC$8:$BP$273,15,FALSE)+VLOOKUP(AC25,'06'!$AC$8:$BH$274,7,FALSE))</f>
        <v>33647</v>
      </c>
      <c r="AJ25" s="150"/>
      <c r="AK25" s="150"/>
      <c r="AL25" s="151"/>
      <c r="AM25" s="149">
        <v>0</v>
      </c>
      <c r="AN25" s="150"/>
      <c r="AO25" s="150"/>
      <c r="AP25" s="151"/>
      <c r="AQ25" s="247" t="s">
        <v>687</v>
      </c>
      <c r="AR25" s="248"/>
      <c r="AS25" s="248"/>
      <c r="AT25" s="249"/>
      <c r="AU25" s="149">
        <v>0</v>
      </c>
      <c r="AV25" s="150"/>
      <c r="AW25" s="150"/>
      <c r="AX25" s="151"/>
      <c r="AY25" s="247" t="s">
        <v>687</v>
      </c>
      <c r="AZ25" s="248"/>
      <c r="BA25" s="248"/>
      <c r="BB25" s="249"/>
      <c r="BC25" s="149">
        <v>0</v>
      </c>
      <c r="BD25" s="150"/>
      <c r="BE25" s="150"/>
      <c r="BF25" s="151"/>
      <c r="BG25" s="140">
        <f t="shared" si="0"/>
        <v>0</v>
      </c>
      <c r="BH25" s="141"/>
    </row>
    <row r="26" spans="1:60" s="3" customFormat="1" ht="20.100000000000001" customHeight="1">
      <c r="A26" s="162" t="s">
        <v>55</v>
      </c>
      <c r="B26" s="163"/>
      <c r="C26" s="164" t="s">
        <v>274</v>
      </c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6"/>
      <c r="AC26" s="167" t="s">
        <v>275</v>
      </c>
      <c r="AD26" s="168"/>
      <c r="AE26" s="169">
        <f>SUM(AE21:AH25)</f>
        <v>36031</v>
      </c>
      <c r="AF26" s="170"/>
      <c r="AG26" s="170"/>
      <c r="AH26" s="171"/>
      <c r="AI26" s="169">
        <f t="shared" ref="AI26" si="9">SUM(AI21:AL25)</f>
        <v>33665</v>
      </c>
      <c r="AJ26" s="170"/>
      <c r="AK26" s="170"/>
      <c r="AL26" s="171"/>
      <c r="AM26" s="169">
        <f t="shared" ref="AM26" si="10">SUM(AM21:AP25)</f>
        <v>18</v>
      </c>
      <c r="AN26" s="170"/>
      <c r="AO26" s="170"/>
      <c r="AP26" s="171"/>
      <c r="AQ26" s="274" t="s">
        <v>687</v>
      </c>
      <c r="AR26" s="275"/>
      <c r="AS26" s="275"/>
      <c r="AT26" s="276"/>
      <c r="AU26" s="169">
        <f t="shared" ref="AU26" si="11">SUM(AU21:AX25)</f>
        <v>0</v>
      </c>
      <c r="AV26" s="170"/>
      <c r="AW26" s="170"/>
      <c r="AX26" s="171"/>
      <c r="AY26" s="274" t="s">
        <v>687</v>
      </c>
      <c r="AZ26" s="275"/>
      <c r="BA26" s="275"/>
      <c r="BB26" s="276"/>
      <c r="BC26" s="169">
        <f t="shared" ref="BC26" si="12">SUM(BC21:BF25)</f>
        <v>18</v>
      </c>
      <c r="BD26" s="170"/>
      <c r="BE26" s="170"/>
      <c r="BF26" s="171"/>
      <c r="BG26" s="172">
        <f t="shared" si="0"/>
        <v>5.3467993465023018E-4</v>
      </c>
      <c r="BH26" s="173"/>
    </row>
    <row r="27" spans="1:60" ht="20.100000000000001" customHeight="1">
      <c r="A27" s="142" t="s">
        <v>56</v>
      </c>
      <c r="B27" s="143"/>
      <c r="C27" s="144" t="s">
        <v>276</v>
      </c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6"/>
      <c r="AC27" s="147" t="s">
        <v>277</v>
      </c>
      <c r="AD27" s="148"/>
      <c r="AE27" s="149" t="str">
        <f>IF(VLOOKUP(AC27,'04'!$AC$8:$BH$273,3,FALSE)+VLOOKUP(AC27,'05'!$AC$8:$BP$273,3,FALSE)+VLOOKUP(AC27,'06'!$AC$8:$BH$274,3,FALSE)=0,"",VLOOKUP(AC27,'04'!$AC$8:$BH$273,3,FALSE)+VLOOKUP(AC27,'05'!$AC$8:$BP$273,3,FALSE)+VLOOKUP(AC27,'06'!$AC$8:$BH$274,3,FALSE))</f>
        <v/>
      </c>
      <c r="AF27" s="150"/>
      <c r="AG27" s="150"/>
      <c r="AH27" s="151"/>
      <c r="AI27" s="149" t="str">
        <f>IF(VLOOKUP(AC27,'04'!$AC$8:$BH$273,7,FALSE)+VLOOKUP(AC27,'05'!$AC$8:$BP$273,15,FALSE)+VLOOKUP(AC27,'06'!$AC$8:$BH$274,7,FALSE)=0,"",VLOOKUP(AC27,'04'!$AC$8:$BH$273,7,FALSE)+VLOOKUP(AC27,'05'!$AC$8:$BP$273,15,FALSE)+VLOOKUP(AC27,'06'!$AC$8:$BH$274,7,FALSE))</f>
        <v/>
      </c>
      <c r="AJ27" s="150"/>
      <c r="AK27" s="150"/>
      <c r="AL27" s="151"/>
      <c r="AM27" s="149" t="str">
        <f>IF(VLOOKUP($AC27,'04'!$AC$8:$BH$273,11,FALSE)+VLOOKUP($AC27,'05'!$AC$8:$BP$273,19,FALSE)+VLOOKUP($AC27,'06'!$AC$8:$BH$274,11,FALSE)=0,"",VLOOKUP($AC27,'04'!$AC$8:$BH$273,11,FALSE)+VLOOKUP($AC27,'05'!$AC$8:$BP$273,19,FALSE)+VLOOKUP($AC27,'06'!$AC$8:$BH$274,11,FALSE))</f>
        <v/>
      </c>
      <c r="AN27" s="150"/>
      <c r="AO27" s="150"/>
      <c r="AP27" s="151"/>
      <c r="AQ27" s="247" t="s">
        <v>687</v>
      </c>
      <c r="AR27" s="248"/>
      <c r="AS27" s="248"/>
      <c r="AT27" s="249"/>
      <c r="AU27" s="149"/>
      <c r="AV27" s="150"/>
      <c r="AW27" s="150"/>
      <c r="AX27" s="151"/>
      <c r="AY27" s="247" t="s">
        <v>687</v>
      </c>
      <c r="AZ27" s="248"/>
      <c r="BA27" s="248"/>
      <c r="BB27" s="249"/>
      <c r="BC27" s="149" t="str">
        <f>IF(VLOOKUP($AC27,'04'!$AC$8:$BH$273,27,FALSE)+VLOOKUP($AC27,'05'!$AC$8:$BP$273,35,FALSE)+VLOOKUP($AC27,'06'!$AC$8:$BH$274,27,FALSE)=0,"",VLOOKUP($AC27,'04'!$AC$8:$BH$273,27,FALSE)+VLOOKUP($AC27,'05'!$AC$8:$BP$273,35,FALSE)+VLOOKUP($AC27,'06'!$AC$8:$BH$274,27,FALSE))</f>
        <v/>
      </c>
      <c r="BD27" s="150"/>
      <c r="BE27" s="150"/>
      <c r="BF27" s="151"/>
      <c r="BG27" s="140" t="str">
        <f t="shared" si="0"/>
        <v>n.é.</v>
      </c>
      <c r="BH27" s="141"/>
    </row>
    <row r="28" spans="1:60" ht="20.100000000000001" customHeight="1">
      <c r="A28" s="142" t="s">
        <v>106</v>
      </c>
      <c r="B28" s="143"/>
      <c r="C28" s="144" t="s">
        <v>278</v>
      </c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6"/>
      <c r="AC28" s="147" t="s">
        <v>279</v>
      </c>
      <c r="AD28" s="148"/>
      <c r="AE28" s="149" t="str">
        <f>IF(VLOOKUP(AC28,'04'!$AC$8:$BH$273,3,FALSE)+VLOOKUP(AC28,'05'!$AC$8:$BP$273,3,FALSE)+VLOOKUP(AC28,'06'!$AC$8:$BH$274,3,FALSE)=0,"",VLOOKUP(AC28,'04'!$AC$8:$BH$273,3,FALSE)+VLOOKUP(AC28,'05'!$AC$8:$BP$273,3,FALSE)+VLOOKUP(AC28,'06'!$AC$8:$BH$274,3,FALSE))</f>
        <v/>
      </c>
      <c r="AF28" s="150"/>
      <c r="AG28" s="150"/>
      <c r="AH28" s="151"/>
      <c r="AI28" s="149" t="str">
        <f>IF(VLOOKUP(AC28,'04'!$AC$8:$BH$273,7,FALSE)+VLOOKUP(AC28,'05'!$AC$8:$BP$273,15,FALSE)+VLOOKUP(AC28,'06'!$AC$8:$BH$274,7,FALSE)=0,"",VLOOKUP(AC28,'04'!$AC$8:$BH$273,7,FALSE)+VLOOKUP(AC28,'05'!$AC$8:$BP$273,15,FALSE)+VLOOKUP(AC28,'06'!$AC$8:$BH$274,7,FALSE))</f>
        <v/>
      </c>
      <c r="AJ28" s="150"/>
      <c r="AK28" s="150"/>
      <c r="AL28" s="151"/>
      <c r="AM28" s="149" t="str">
        <f>IF(VLOOKUP($AC28,'04'!$AC$8:$BH$273,11,FALSE)+VLOOKUP($AC28,'05'!$AC$8:$BP$273,19,FALSE)+VLOOKUP($AC28,'06'!$AC$8:$BH$274,11,FALSE)=0,"",VLOOKUP($AC28,'04'!$AC$8:$BH$273,11,FALSE)+VLOOKUP($AC28,'05'!$AC$8:$BP$273,19,FALSE)+VLOOKUP($AC28,'06'!$AC$8:$BH$274,11,FALSE))</f>
        <v/>
      </c>
      <c r="AN28" s="150"/>
      <c r="AO28" s="150"/>
      <c r="AP28" s="151"/>
      <c r="AQ28" s="247" t="s">
        <v>687</v>
      </c>
      <c r="AR28" s="248"/>
      <c r="AS28" s="248"/>
      <c r="AT28" s="249"/>
      <c r="AU28" s="149"/>
      <c r="AV28" s="150"/>
      <c r="AW28" s="150"/>
      <c r="AX28" s="151"/>
      <c r="AY28" s="247" t="s">
        <v>687</v>
      </c>
      <c r="AZ28" s="248"/>
      <c r="BA28" s="248"/>
      <c r="BB28" s="249"/>
      <c r="BC28" s="149" t="str">
        <f>IF(VLOOKUP($AC28,'04'!$AC$8:$BH$273,27,FALSE)+VLOOKUP($AC28,'05'!$AC$8:$BP$273,35,FALSE)+VLOOKUP($AC28,'06'!$AC$8:$BH$274,27,FALSE)=0,"",VLOOKUP($AC28,'04'!$AC$8:$BH$273,27,FALSE)+VLOOKUP($AC28,'05'!$AC$8:$BP$273,35,FALSE)+VLOOKUP($AC28,'06'!$AC$8:$BH$274,27,FALSE))</f>
        <v/>
      </c>
      <c r="BD28" s="150"/>
      <c r="BE28" s="150"/>
      <c r="BF28" s="151"/>
      <c r="BG28" s="140" t="str">
        <f t="shared" si="0"/>
        <v>n.é.</v>
      </c>
      <c r="BH28" s="141"/>
    </row>
    <row r="29" spans="1:60" s="3" customFormat="1" ht="20.100000000000001" customHeight="1">
      <c r="A29" s="162" t="s">
        <v>107</v>
      </c>
      <c r="B29" s="163"/>
      <c r="C29" s="164" t="s">
        <v>280</v>
      </c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6"/>
      <c r="AC29" s="167" t="s">
        <v>281</v>
      </c>
      <c r="AD29" s="168"/>
      <c r="AE29" s="169">
        <f>SUM(AE27:AH28)</f>
        <v>0</v>
      </c>
      <c r="AF29" s="170"/>
      <c r="AG29" s="170"/>
      <c r="AH29" s="171"/>
      <c r="AI29" s="169">
        <f t="shared" ref="AI29" si="13">SUM(AI27:AL28)</f>
        <v>0</v>
      </c>
      <c r="AJ29" s="170"/>
      <c r="AK29" s="170"/>
      <c r="AL29" s="171"/>
      <c r="AM29" s="169">
        <f t="shared" ref="AM29" si="14">SUM(AM27:AP28)</f>
        <v>0</v>
      </c>
      <c r="AN29" s="170"/>
      <c r="AO29" s="170"/>
      <c r="AP29" s="171"/>
      <c r="AQ29" s="274" t="s">
        <v>687</v>
      </c>
      <c r="AR29" s="275"/>
      <c r="AS29" s="275"/>
      <c r="AT29" s="276"/>
      <c r="AU29" s="169">
        <f t="shared" ref="AU29" si="15">SUM(AU27:AX28)</f>
        <v>0</v>
      </c>
      <c r="AV29" s="170"/>
      <c r="AW29" s="170"/>
      <c r="AX29" s="171"/>
      <c r="AY29" s="274" t="s">
        <v>687</v>
      </c>
      <c r="AZ29" s="275"/>
      <c r="BA29" s="275"/>
      <c r="BB29" s="276"/>
      <c r="BC29" s="169">
        <f t="shared" ref="BC29" si="16">SUM(BC27:BF28)</f>
        <v>0</v>
      </c>
      <c r="BD29" s="170"/>
      <c r="BE29" s="170"/>
      <c r="BF29" s="171"/>
      <c r="BG29" s="172" t="str">
        <f>IF(AI29&gt;0,BC29/AI29,"n.é.")</f>
        <v>n.é.</v>
      </c>
      <c r="BH29" s="173"/>
    </row>
    <row r="30" spans="1:60" ht="20.100000000000001" customHeight="1">
      <c r="A30" s="142" t="s">
        <v>181</v>
      </c>
      <c r="B30" s="143"/>
      <c r="C30" s="144" t="s">
        <v>282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6"/>
      <c r="AC30" s="147" t="s">
        <v>283</v>
      </c>
      <c r="AD30" s="148"/>
      <c r="AE30" s="149" t="str">
        <f>IF(VLOOKUP(AC30,'04'!$AC$8:$BH$273,3,FALSE)+VLOOKUP(AC30,'05'!$AC$8:$BP$273,3,FALSE)+VLOOKUP(AC30,'06'!$AC$8:$BH$274,3,FALSE)=0,"",VLOOKUP(AC30,'04'!$AC$8:$BH$273,3,FALSE)+VLOOKUP(AC30,'05'!$AC$8:$BP$273,3,FALSE)+VLOOKUP(AC30,'06'!$AC$8:$BH$274,3,FALSE))</f>
        <v/>
      </c>
      <c r="AF30" s="150"/>
      <c r="AG30" s="150"/>
      <c r="AH30" s="151"/>
      <c r="AI30" s="149" t="str">
        <f>IF(VLOOKUP(AC30,'04'!$AC$8:$BH$273,7,FALSE)+VLOOKUP(AC30,'05'!$AC$8:$BP$273,15,FALSE)+VLOOKUP(AC30,'06'!$AC$8:$BH$274,7,FALSE)=0,"",VLOOKUP(AC30,'04'!$AC$8:$BH$273,7,FALSE)+VLOOKUP(AC30,'05'!$AC$8:$BP$273,15,FALSE)+VLOOKUP(AC30,'06'!$AC$8:$BH$274,7,FALSE))</f>
        <v/>
      </c>
      <c r="AJ30" s="150"/>
      <c r="AK30" s="150"/>
      <c r="AL30" s="151"/>
      <c r="AM30" s="149" t="str">
        <f>IF(VLOOKUP($AC30,'04'!$AC$8:$BH$273,11,FALSE)+VLOOKUP($AC30,'05'!$AC$8:$BP$273,19,FALSE)+VLOOKUP($AC30,'06'!$AC$8:$BH$274,11,FALSE)=0,"",VLOOKUP($AC30,'04'!$AC$8:$BH$273,11,FALSE)+VLOOKUP($AC30,'05'!$AC$8:$BP$273,19,FALSE)+VLOOKUP($AC30,'06'!$AC$8:$BH$274,11,FALSE))</f>
        <v/>
      </c>
      <c r="AN30" s="150"/>
      <c r="AO30" s="150"/>
      <c r="AP30" s="151"/>
      <c r="AQ30" s="247" t="s">
        <v>687</v>
      </c>
      <c r="AR30" s="248"/>
      <c r="AS30" s="248"/>
      <c r="AT30" s="249"/>
      <c r="AU30" s="149"/>
      <c r="AV30" s="150"/>
      <c r="AW30" s="150"/>
      <c r="AX30" s="151"/>
      <c r="AY30" s="247" t="s">
        <v>687</v>
      </c>
      <c r="AZ30" s="248"/>
      <c r="BA30" s="248"/>
      <c r="BB30" s="249"/>
      <c r="BC30" s="149" t="str">
        <f>IF(VLOOKUP($AC30,'04'!$AC$8:$BH$273,27,FALSE)+VLOOKUP($AC30,'05'!$AC$8:$BP$273,35,FALSE)+VLOOKUP($AC30,'06'!$AC$8:$BH$274,27,FALSE)=0,"",VLOOKUP($AC30,'04'!$AC$8:$BH$273,27,FALSE)+VLOOKUP($AC30,'05'!$AC$8:$BP$273,35,FALSE)+VLOOKUP($AC30,'06'!$AC$8:$BH$274,27,FALSE))</f>
        <v/>
      </c>
      <c r="BD30" s="150"/>
      <c r="BE30" s="150"/>
      <c r="BF30" s="151"/>
      <c r="BG30" s="140" t="str">
        <f t="shared" si="0"/>
        <v>n.é.</v>
      </c>
      <c r="BH30" s="141"/>
    </row>
    <row r="31" spans="1:60" ht="20.100000000000001" customHeight="1">
      <c r="A31" s="142" t="s">
        <v>182</v>
      </c>
      <c r="B31" s="143"/>
      <c r="C31" s="144" t="s">
        <v>284</v>
      </c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6"/>
      <c r="AC31" s="147" t="s">
        <v>285</v>
      </c>
      <c r="AD31" s="148"/>
      <c r="AE31" s="149" t="str">
        <f>IF(VLOOKUP(AC31,'04'!$AC$8:$BH$273,3,FALSE)+VLOOKUP(AC31,'05'!$AC$8:$BP$273,3,FALSE)+VLOOKUP(AC31,'06'!$AC$8:$BH$274,3,FALSE)=0,"",VLOOKUP(AC31,'04'!$AC$8:$BH$273,3,FALSE)+VLOOKUP(AC31,'05'!$AC$8:$BP$273,3,FALSE)+VLOOKUP(AC31,'06'!$AC$8:$BH$274,3,FALSE))</f>
        <v/>
      </c>
      <c r="AF31" s="150"/>
      <c r="AG31" s="150"/>
      <c r="AH31" s="151"/>
      <c r="AI31" s="149" t="str">
        <f>IF(VLOOKUP(AC31,'04'!$AC$8:$BH$273,7,FALSE)+VLOOKUP(AC31,'05'!$AC$8:$BP$273,15,FALSE)+VLOOKUP(AC31,'06'!$AC$8:$BH$274,7,FALSE)=0,"",VLOOKUP(AC31,'04'!$AC$8:$BH$273,7,FALSE)+VLOOKUP(AC31,'05'!$AC$8:$BP$273,15,FALSE)+VLOOKUP(AC31,'06'!$AC$8:$BH$274,7,FALSE))</f>
        <v/>
      </c>
      <c r="AJ31" s="150"/>
      <c r="AK31" s="150"/>
      <c r="AL31" s="151"/>
      <c r="AM31" s="149" t="str">
        <f>IF(VLOOKUP($AC31,'04'!$AC$8:$BH$273,11,FALSE)+VLOOKUP($AC31,'05'!$AC$8:$BP$273,19,FALSE)+VLOOKUP($AC31,'06'!$AC$8:$BH$274,11,FALSE)=0,"",VLOOKUP($AC31,'04'!$AC$8:$BH$273,11,FALSE)+VLOOKUP($AC31,'05'!$AC$8:$BP$273,19,FALSE)+VLOOKUP($AC31,'06'!$AC$8:$BH$274,11,FALSE))</f>
        <v/>
      </c>
      <c r="AN31" s="150"/>
      <c r="AO31" s="150"/>
      <c r="AP31" s="151"/>
      <c r="AQ31" s="247" t="s">
        <v>687</v>
      </c>
      <c r="AR31" s="248"/>
      <c r="AS31" s="248"/>
      <c r="AT31" s="249"/>
      <c r="AU31" s="149"/>
      <c r="AV31" s="150"/>
      <c r="AW31" s="150"/>
      <c r="AX31" s="151"/>
      <c r="AY31" s="247" t="s">
        <v>687</v>
      </c>
      <c r="AZ31" s="248"/>
      <c r="BA31" s="248"/>
      <c r="BB31" s="249"/>
      <c r="BC31" s="149" t="str">
        <f>IF(VLOOKUP($AC31,'04'!$AC$8:$BH$273,27,FALSE)+VLOOKUP($AC31,'05'!$AC$8:$BP$273,35,FALSE)+VLOOKUP($AC31,'06'!$AC$8:$BH$274,27,FALSE)=0,"",VLOOKUP($AC31,'04'!$AC$8:$BH$273,27,FALSE)+VLOOKUP($AC31,'05'!$AC$8:$BP$273,35,FALSE)+VLOOKUP($AC31,'06'!$AC$8:$BH$274,27,FALSE))</f>
        <v/>
      </c>
      <c r="BD31" s="150"/>
      <c r="BE31" s="150"/>
      <c r="BF31" s="151"/>
      <c r="BG31" s="140" t="str">
        <f t="shared" si="0"/>
        <v>n.é.</v>
      </c>
      <c r="BH31" s="141"/>
    </row>
    <row r="32" spans="1:60" ht="20.100000000000001" customHeight="1">
      <c r="A32" s="142" t="s">
        <v>183</v>
      </c>
      <c r="B32" s="143"/>
      <c r="C32" s="144" t="s">
        <v>286</v>
      </c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6"/>
      <c r="AC32" s="147" t="s">
        <v>287</v>
      </c>
      <c r="AD32" s="148"/>
      <c r="AE32" s="149">
        <f>IF(VLOOKUP(AC32,'04'!$AC$8:$BH$273,3,FALSE)+VLOOKUP(AC32,'05'!$AC$8:$BP$273,3,FALSE)+VLOOKUP(AC32,'06'!$AC$8:$BH$274,3,FALSE)=0,"",VLOOKUP(AC32,'04'!$AC$8:$BH$273,3,FALSE)+VLOOKUP(AC32,'05'!$AC$8:$BP$273,3,FALSE)+VLOOKUP(AC32,'06'!$AC$8:$BH$274,3,FALSE))</f>
        <v>3200</v>
      </c>
      <c r="AF32" s="150"/>
      <c r="AG32" s="150"/>
      <c r="AH32" s="151"/>
      <c r="AI32" s="149">
        <f>IF(VLOOKUP(AC32,'04'!$AC$8:$BH$273,7,FALSE)+VLOOKUP(AC32,'05'!$AC$8:$BP$273,15,FALSE)+VLOOKUP(AC32,'06'!$AC$8:$BH$274,7,FALSE)=0,"",VLOOKUP(AC32,'04'!$AC$8:$BH$273,7,FALSE)+VLOOKUP(AC32,'05'!$AC$8:$BP$273,15,FALSE)+VLOOKUP(AC32,'06'!$AC$8:$BH$274,7,FALSE))</f>
        <v>3346</v>
      </c>
      <c r="AJ32" s="150"/>
      <c r="AK32" s="150"/>
      <c r="AL32" s="151"/>
      <c r="AM32" s="149">
        <f>IF(VLOOKUP($AC32,'04'!$AC$8:$BH$273,11,FALSE)+VLOOKUP($AC32,'05'!$AC$8:$BP$273,19,FALSE)+VLOOKUP($AC32,'06'!$AC$8:$BH$274,11,FALSE)=0,"",VLOOKUP($AC32,'04'!$AC$8:$BH$273,11,FALSE)+VLOOKUP($AC32,'05'!$AC$8:$BP$273,19,FALSE)+VLOOKUP($AC32,'06'!$AC$8:$BH$274,11,FALSE))</f>
        <v>3346</v>
      </c>
      <c r="AN32" s="150"/>
      <c r="AO32" s="150"/>
      <c r="AP32" s="151"/>
      <c r="AQ32" s="247" t="s">
        <v>687</v>
      </c>
      <c r="AR32" s="248"/>
      <c r="AS32" s="248"/>
      <c r="AT32" s="249"/>
      <c r="AU32" s="149"/>
      <c r="AV32" s="150"/>
      <c r="AW32" s="150"/>
      <c r="AX32" s="151"/>
      <c r="AY32" s="247" t="s">
        <v>687</v>
      </c>
      <c r="AZ32" s="248"/>
      <c r="BA32" s="248"/>
      <c r="BB32" s="249"/>
      <c r="BC32" s="149">
        <f>IF(VLOOKUP($AC32,'04'!$AC$8:$BH$273,27,FALSE)+VLOOKUP($AC32,'05'!$AC$8:$BP$273,35,FALSE)+VLOOKUP($AC32,'06'!$AC$8:$BH$274,27,FALSE)=0,"",VLOOKUP($AC32,'04'!$AC$8:$BH$273,27,FALSE)+VLOOKUP($AC32,'05'!$AC$8:$BP$273,35,FALSE)+VLOOKUP($AC32,'06'!$AC$8:$BH$274,27,FALSE))</f>
        <v>3023</v>
      </c>
      <c r="BD32" s="150"/>
      <c r="BE32" s="150"/>
      <c r="BF32" s="151"/>
      <c r="BG32" s="140">
        <f t="shared" si="0"/>
        <v>0.90346682606096829</v>
      </c>
      <c r="BH32" s="141"/>
    </row>
    <row r="33" spans="1:60" ht="20.100000000000001" customHeight="1">
      <c r="A33" s="142" t="s">
        <v>184</v>
      </c>
      <c r="B33" s="143"/>
      <c r="C33" s="144" t="s">
        <v>288</v>
      </c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6"/>
      <c r="AC33" s="147" t="s">
        <v>289</v>
      </c>
      <c r="AD33" s="148"/>
      <c r="AE33" s="149">
        <f>IF(VLOOKUP(AC33,'04'!$AC$8:$BH$273,3,FALSE)+VLOOKUP(AC33,'05'!$AC$8:$BP$273,3,FALSE)+VLOOKUP(AC33,'06'!$AC$8:$BH$274,3,FALSE)=0,"",VLOOKUP(AC33,'04'!$AC$8:$BH$273,3,FALSE)+VLOOKUP(AC33,'05'!$AC$8:$BP$273,3,FALSE)+VLOOKUP(AC33,'06'!$AC$8:$BH$274,3,FALSE))</f>
        <v>75000</v>
      </c>
      <c r="AF33" s="150"/>
      <c r="AG33" s="150"/>
      <c r="AH33" s="151"/>
      <c r="AI33" s="149">
        <f>IF(VLOOKUP(AC33,'04'!$AC$8:$BH$273,7,FALSE)+VLOOKUP(AC33,'05'!$AC$8:$BP$273,15,FALSE)+VLOOKUP(AC33,'06'!$AC$8:$BH$274,7,FALSE)=0,"",VLOOKUP(AC33,'04'!$AC$8:$BH$273,7,FALSE)+VLOOKUP(AC33,'05'!$AC$8:$BP$273,15,FALSE)+VLOOKUP(AC33,'06'!$AC$8:$BH$274,7,FALSE))</f>
        <v>88656</v>
      </c>
      <c r="AJ33" s="150"/>
      <c r="AK33" s="150"/>
      <c r="AL33" s="151"/>
      <c r="AM33" s="149">
        <f>IF(VLOOKUP($AC33,'04'!$AC$8:$BH$273,11,FALSE)+VLOOKUP($AC33,'05'!$AC$8:$BP$273,19,FALSE)+VLOOKUP($AC33,'06'!$AC$8:$BH$274,11,FALSE)=0,"",VLOOKUP($AC33,'04'!$AC$8:$BH$273,11,FALSE)+VLOOKUP($AC33,'05'!$AC$8:$BP$273,19,FALSE)+VLOOKUP($AC33,'06'!$AC$8:$BH$274,11,FALSE))</f>
        <v>88656</v>
      </c>
      <c r="AN33" s="150"/>
      <c r="AO33" s="150"/>
      <c r="AP33" s="151"/>
      <c r="AQ33" s="247" t="s">
        <v>687</v>
      </c>
      <c r="AR33" s="248"/>
      <c r="AS33" s="248"/>
      <c r="AT33" s="249"/>
      <c r="AU33" s="149"/>
      <c r="AV33" s="150"/>
      <c r="AW33" s="150"/>
      <c r="AX33" s="151"/>
      <c r="AY33" s="247" t="s">
        <v>687</v>
      </c>
      <c r="AZ33" s="248"/>
      <c r="BA33" s="248"/>
      <c r="BB33" s="249"/>
      <c r="BC33" s="149">
        <f>IF(VLOOKUP($AC33,'04'!$AC$8:$BH$273,27,FALSE)+VLOOKUP($AC33,'05'!$AC$8:$BP$273,35,FALSE)+VLOOKUP($AC33,'06'!$AC$8:$BH$274,27,FALSE)=0,"",VLOOKUP($AC33,'04'!$AC$8:$BH$273,27,FALSE)+VLOOKUP($AC33,'05'!$AC$8:$BP$273,35,FALSE)+VLOOKUP($AC33,'06'!$AC$8:$BH$274,27,FALSE))</f>
        <v>83555</v>
      </c>
      <c r="BD33" s="150"/>
      <c r="BE33" s="150"/>
      <c r="BF33" s="151"/>
      <c r="BG33" s="140">
        <f t="shared" si="0"/>
        <v>0.94246300306803821</v>
      </c>
      <c r="BH33" s="141"/>
    </row>
    <row r="34" spans="1:60" ht="20.100000000000001" customHeight="1">
      <c r="A34" s="142" t="s">
        <v>185</v>
      </c>
      <c r="B34" s="143"/>
      <c r="C34" s="144" t="s">
        <v>290</v>
      </c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6"/>
      <c r="AC34" s="147" t="s">
        <v>291</v>
      </c>
      <c r="AD34" s="148"/>
      <c r="AE34" s="149" t="str">
        <f>IF(VLOOKUP(AC34,'04'!$AC$8:$BH$273,3,FALSE)+VLOOKUP(AC34,'05'!$AC$8:$BP$273,3,FALSE)+VLOOKUP(AC34,'06'!$AC$8:$BH$274,3,FALSE)=0,"",VLOOKUP(AC34,'04'!$AC$8:$BH$273,3,FALSE)+VLOOKUP(AC34,'05'!$AC$8:$BP$273,3,FALSE)+VLOOKUP(AC34,'06'!$AC$8:$BH$274,3,FALSE))</f>
        <v/>
      </c>
      <c r="AF34" s="150"/>
      <c r="AG34" s="150"/>
      <c r="AH34" s="151"/>
      <c r="AI34" s="149" t="str">
        <f>IF(VLOOKUP(AC34,'04'!$AC$8:$BH$273,7,FALSE)+VLOOKUP(AC34,'05'!$AC$8:$BP$273,15,FALSE)+VLOOKUP(AC34,'06'!$AC$8:$BH$274,7,FALSE)=0,"",VLOOKUP(AC34,'04'!$AC$8:$BH$273,7,FALSE)+VLOOKUP(AC34,'05'!$AC$8:$BP$273,15,FALSE)+VLOOKUP(AC34,'06'!$AC$8:$BH$274,7,FALSE))</f>
        <v/>
      </c>
      <c r="AJ34" s="150"/>
      <c r="AK34" s="150"/>
      <c r="AL34" s="151"/>
      <c r="AM34" s="149" t="str">
        <f>IF(VLOOKUP($AC34,'04'!$AC$8:$BH$273,11,FALSE)+VLOOKUP($AC34,'05'!$AC$8:$BP$273,19,FALSE)+VLOOKUP($AC34,'06'!$AC$8:$BH$274,11,FALSE)=0,"",VLOOKUP($AC34,'04'!$AC$8:$BH$273,11,FALSE)+VLOOKUP($AC34,'05'!$AC$8:$BP$273,19,FALSE)+VLOOKUP($AC34,'06'!$AC$8:$BH$274,11,FALSE))</f>
        <v/>
      </c>
      <c r="AN34" s="150"/>
      <c r="AO34" s="150"/>
      <c r="AP34" s="151"/>
      <c r="AQ34" s="247" t="s">
        <v>687</v>
      </c>
      <c r="AR34" s="248"/>
      <c r="AS34" s="248"/>
      <c r="AT34" s="249"/>
      <c r="AU34" s="149"/>
      <c r="AV34" s="150"/>
      <c r="AW34" s="150"/>
      <c r="AX34" s="151"/>
      <c r="AY34" s="247" t="s">
        <v>687</v>
      </c>
      <c r="AZ34" s="248"/>
      <c r="BA34" s="248"/>
      <c r="BB34" s="249"/>
      <c r="BC34" s="149" t="str">
        <f>IF(VLOOKUP($AC34,'04'!$AC$8:$BH$273,27,FALSE)+VLOOKUP($AC34,'05'!$AC$8:$BP$273,35,FALSE)+VLOOKUP($AC34,'06'!$AC$8:$BH$274,27,FALSE)=0,"",VLOOKUP($AC34,'04'!$AC$8:$BH$273,27,FALSE)+VLOOKUP($AC34,'05'!$AC$8:$BP$273,35,FALSE)+VLOOKUP($AC34,'06'!$AC$8:$BH$274,27,FALSE))</f>
        <v/>
      </c>
      <c r="BD34" s="150"/>
      <c r="BE34" s="150"/>
      <c r="BF34" s="151"/>
      <c r="BG34" s="140" t="str">
        <f t="shared" si="0"/>
        <v>n.é.</v>
      </c>
      <c r="BH34" s="141"/>
    </row>
    <row r="35" spans="1:60" ht="20.100000000000001" customHeight="1">
      <c r="A35" s="142" t="s">
        <v>186</v>
      </c>
      <c r="B35" s="143"/>
      <c r="C35" s="144" t="s">
        <v>292</v>
      </c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6"/>
      <c r="AC35" s="147" t="s">
        <v>293</v>
      </c>
      <c r="AD35" s="148"/>
      <c r="AE35" s="149" t="str">
        <f>IF(VLOOKUP(AC35,'04'!$AC$8:$BH$273,3,FALSE)+VLOOKUP(AC35,'05'!$AC$8:$BP$273,3,FALSE)+VLOOKUP(AC35,'06'!$AC$8:$BH$274,3,FALSE)=0,"",VLOOKUP(AC35,'04'!$AC$8:$BH$273,3,FALSE)+VLOOKUP(AC35,'05'!$AC$8:$BP$273,3,FALSE)+VLOOKUP(AC35,'06'!$AC$8:$BH$274,3,FALSE))</f>
        <v/>
      </c>
      <c r="AF35" s="150"/>
      <c r="AG35" s="150"/>
      <c r="AH35" s="151"/>
      <c r="AI35" s="149" t="str">
        <f>IF(VLOOKUP(AC35,'04'!$AC$8:$BH$273,7,FALSE)+VLOOKUP(AC35,'05'!$AC$8:$BP$273,15,FALSE)+VLOOKUP(AC35,'06'!$AC$8:$BH$274,7,FALSE)=0,"",VLOOKUP(AC35,'04'!$AC$8:$BH$273,7,FALSE)+VLOOKUP(AC35,'05'!$AC$8:$BP$273,15,FALSE)+VLOOKUP(AC35,'06'!$AC$8:$BH$274,7,FALSE))</f>
        <v/>
      </c>
      <c r="AJ35" s="150"/>
      <c r="AK35" s="150"/>
      <c r="AL35" s="151"/>
      <c r="AM35" s="149" t="str">
        <f>IF(VLOOKUP($AC35,'04'!$AC$8:$BH$273,11,FALSE)+VLOOKUP($AC35,'05'!$AC$8:$BP$273,19,FALSE)+VLOOKUP($AC35,'06'!$AC$8:$BH$274,11,FALSE)=0,"",VLOOKUP($AC35,'04'!$AC$8:$BH$273,11,FALSE)+VLOOKUP($AC35,'05'!$AC$8:$BP$273,19,FALSE)+VLOOKUP($AC35,'06'!$AC$8:$BH$274,11,FALSE))</f>
        <v/>
      </c>
      <c r="AN35" s="150"/>
      <c r="AO35" s="150"/>
      <c r="AP35" s="151"/>
      <c r="AQ35" s="247" t="s">
        <v>687</v>
      </c>
      <c r="AR35" s="248"/>
      <c r="AS35" s="248"/>
      <c r="AT35" s="249"/>
      <c r="AU35" s="149"/>
      <c r="AV35" s="150"/>
      <c r="AW35" s="150"/>
      <c r="AX35" s="151"/>
      <c r="AY35" s="247" t="s">
        <v>687</v>
      </c>
      <c r="AZ35" s="248"/>
      <c r="BA35" s="248"/>
      <c r="BB35" s="249"/>
      <c r="BC35" s="149" t="str">
        <f>IF(VLOOKUP($AC35,'04'!$AC$8:$BH$273,27,FALSE)+VLOOKUP($AC35,'05'!$AC$8:$BP$273,35,FALSE)+VLOOKUP($AC35,'06'!$AC$8:$BH$274,27,FALSE)=0,"",VLOOKUP($AC35,'04'!$AC$8:$BH$273,27,FALSE)+VLOOKUP($AC35,'05'!$AC$8:$BP$273,35,FALSE)+VLOOKUP($AC35,'06'!$AC$8:$BH$274,27,FALSE))</f>
        <v/>
      </c>
      <c r="BD35" s="150"/>
      <c r="BE35" s="150"/>
      <c r="BF35" s="151"/>
      <c r="BG35" s="140" t="str">
        <f t="shared" si="0"/>
        <v>n.é.</v>
      </c>
      <c r="BH35" s="141"/>
    </row>
    <row r="36" spans="1:60" ht="20.100000000000001" customHeight="1">
      <c r="A36" s="142" t="s">
        <v>187</v>
      </c>
      <c r="B36" s="143"/>
      <c r="C36" s="144" t="s">
        <v>294</v>
      </c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6"/>
      <c r="AC36" s="147" t="s">
        <v>295</v>
      </c>
      <c r="AD36" s="148"/>
      <c r="AE36" s="149">
        <f>IF(VLOOKUP(AC36,'04'!$AC$8:$BH$273,3,FALSE)+VLOOKUP(AC36,'05'!$AC$8:$BP$273,3,FALSE)+VLOOKUP(AC36,'06'!$AC$8:$BH$274,3,FALSE)=0,"",VLOOKUP(AC36,'04'!$AC$8:$BH$273,3,FALSE)+VLOOKUP(AC36,'05'!$AC$8:$BP$273,3,FALSE)+VLOOKUP(AC36,'06'!$AC$8:$BH$274,3,FALSE))</f>
        <v>6000</v>
      </c>
      <c r="AF36" s="150"/>
      <c r="AG36" s="150"/>
      <c r="AH36" s="151"/>
      <c r="AI36" s="149">
        <f>IF(VLOOKUP(AC36,'04'!$AC$8:$BH$273,7,FALSE)+VLOOKUP(AC36,'05'!$AC$8:$BP$273,15,FALSE)+VLOOKUP(AC36,'06'!$AC$8:$BH$274,7,FALSE)=0,"",VLOOKUP(AC36,'04'!$AC$8:$BH$273,7,FALSE)+VLOOKUP(AC36,'05'!$AC$8:$BP$273,15,FALSE)+VLOOKUP(AC36,'06'!$AC$8:$BH$274,7,FALSE))</f>
        <v>6676</v>
      </c>
      <c r="AJ36" s="150"/>
      <c r="AK36" s="150"/>
      <c r="AL36" s="151"/>
      <c r="AM36" s="149">
        <f>IF(VLOOKUP($AC36,'04'!$AC$8:$BH$273,11,FALSE)+VLOOKUP($AC36,'05'!$AC$8:$BP$273,19,FALSE)+VLOOKUP($AC36,'06'!$AC$8:$BH$274,11,FALSE)=0,"",VLOOKUP($AC36,'04'!$AC$8:$BH$273,11,FALSE)+VLOOKUP($AC36,'05'!$AC$8:$BP$273,19,FALSE)+VLOOKUP($AC36,'06'!$AC$8:$BH$274,11,FALSE))</f>
        <v>6676</v>
      </c>
      <c r="AN36" s="150"/>
      <c r="AO36" s="150"/>
      <c r="AP36" s="151"/>
      <c r="AQ36" s="247" t="s">
        <v>687</v>
      </c>
      <c r="AR36" s="248"/>
      <c r="AS36" s="248"/>
      <c r="AT36" s="249"/>
      <c r="AU36" s="149"/>
      <c r="AV36" s="150"/>
      <c r="AW36" s="150"/>
      <c r="AX36" s="151"/>
      <c r="AY36" s="247" t="s">
        <v>687</v>
      </c>
      <c r="AZ36" s="248"/>
      <c r="BA36" s="248"/>
      <c r="BB36" s="249"/>
      <c r="BC36" s="149">
        <f>IF(VLOOKUP($AC36,'04'!$AC$8:$BH$273,27,FALSE)+VLOOKUP($AC36,'05'!$AC$8:$BP$273,35,FALSE)+VLOOKUP($AC36,'06'!$AC$8:$BH$274,27,FALSE)=0,"",VLOOKUP($AC36,'04'!$AC$8:$BH$273,27,FALSE)+VLOOKUP($AC36,'05'!$AC$8:$BP$273,35,FALSE)+VLOOKUP($AC36,'06'!$AC$8:$BH$274,27,FALSE))</f>
        <v>6201</v>
      </c>
      <c r="BD36" s="150"/>
      <c r="BE36" s="150"/>
      <c r="BF36" s="151"/>
      <c r="BG36" s="140">
        <f t="shared" si="0"/>
        <v>0.92884961054523663</v>
      </c>
      <c r="BH36" s="141"/>
    </row>
    <row r="37" spans="1:60" ht="20.100000000000001" customHeight="1">
      <c r="A37" s="142" t="s">
        <v>188</v>
      </c>
      <c r="B37" s="143"/>
      <c r="C37" s="144" t="s">
        <v>296</v>
      </c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6"/>
      <c r="AC37" s="147" t="s">
        <v>297</v>
      </c>
      <c r="AD37" s="148"/>
      <c r="AE37" s="149">
        <f>IF(VLOOKUP(AC37,'04'!$AC$8:$BH$273,3,FALSE)+VLOOKUP(AC37,'05'!$AC$8:$BP$273,3,FALSE)+VLOOKUP(AC37,'06'!$AC$8:$BH$274,3,FALSE)=0,"",VLOOKUP(AC37,'04'!$AC$8:$BH$273,3,FALSE)+VLOOKUP(AC37,'05'!$AC$8:$BP$273,3,FALSE)+VLOOKUP(AC37,'06'!$AC$8:$BH$274,3,FALSE))</f>
        <v>700</v>
      </c>
      <c r="AF37" s="150"/>
      <c r="AG37" s="150"/>
      <c r="AH37" s="151"/>
      <c r="AI37" s="149">
        <f>IF(VLOOKUP(AC37,'04'!$AC$8:$BH$273,7,FALSE)+VLOOKUP(AC37,'05'!$AC$8:$BP$273,15,FALSE)+VLOOKUP(AC37,'06'!$AC$8:$BH$274,7,FALSE)=0,"",VLOOKUP(AC37,'04'!$AC$8:$BH$273,7,FALSE)+VLOOKUP(AC37,'05'!$AC$8:$BP$273,15,FALSE)+VLOOKUP(AC37,'06'!$AC$8:$BH$274,7,FALSE))</f>
        <v>1556</v>
      </c>
      <c r="AJ37" s="150"/>
      <c r="AK37" s="150"/>
      <c r="AL37" s="151"/>
      <c r="AM37" s="149">
        <f>IF(VLOOKUP($AC37,'04'!$AC$8:$BH$273,11,FALSE)+VLOOKUP($AC37,'05'!$AC$8:$BP$273,19,FALSE)+VLOOKUP($AC37,'06'!$AC$8:$BH$274,11,FALSE)=0,"",VLOOKUP($AC37,'04'!$AC$8:$BH$273,11,FALSE)+VLOOKUP($AC37,'05'!$AC$8:$BP$273,19,FALSE)+VLOOKUP($AC37,'06'!$AC$8:$BH$274,11,FALSE))</f>
        <v>1556</v>
      </c>
      <c r="AN37" s="150"/>
      <c r="AO37" s="150"/>
      <c r="AP37" s="151"/>
      <c r="AQ37" s="247" t="s">
        <v>687</v>
      </c>
      <c r="AR37" s="248"/>
      <c r="AS37" s="248"/>
      <c r="AT37" s="249"/>
      <c r="AU37" s="149"/>
      <c r="AV37" s="150"/>
      <c r="AW37" s="150"/>
      <c r="AX37" s="151"/>
      <c r="AY37" s="247" t="s">
        <v>687</v>
      </c>
      <c r="AZ37" s="248"/>
      <c r="BA37" s="248"/>
      <c r="BB37" s="249"/>
      <c r="BC37" s="149">
        <f>IF(VLOOKUP($AC37,'04'!$AC$8:$BH$273,27,FALSE)+VLOOKUP($AC37,'05'!$AC$8:$BP$273,35,FALSE)+VLOOKUP($AC37,'06'!$AC$8:$BH$274,27,FALSE)=0,"",VLOOKUP($AC37,'04'!$AC$8:$BH$273,27,FALSE)+VLOOKUP($AC37,'05'!$AC$8:$BP$273,35,FALSE)+VLOOKUP($AC37,'06'!$AC$8:$BH$274,27,FALSE))</f>
        <v>336</v>
      </c>
      <c r="BD37" s="150"/>
      <c r="BE37" s="150"/>
      <c r="BF37" s="151"/>
      <c r="BG37" s="140">
        <f t="shared" si="0"/>
        <v>0.21593830334190231</v>
      </c>
      <c r="BH37" s="141"/>
    </row>
    <row r="38" spans="1:60" s="3" customFormat="1" ht="20.100000000000001" customHeight="1">
      <c r="A38" s="162" t="s">
        <v>189</v>
      </c>
      <c r="B38" s="163"/>
      <c r="C38" s="164" t="s">
        <v>298</v>
      </c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6"/>
      <c r="AC38" s="167" t="s">
        <v>299</v>
      </c>
      <c r="AD38" s="168"/>
      <c r="AE38" s="169">
        <f>SUM(AE33:AH37)</f>
        <v>81700</v>
      </c>
      <c r="AF38" s="170"/>
      <c r="AG38" s="170"/>
      <c r="AH38" s="171"/>
      <c r="AI38" s="169">
        <f t="shared" ref="AI38" si="17">SUM(AI33:AL37)</f>
        <v>96888</v>
      </c>
      <c r="AJ38" s="170"/>
      <c r="AK38" s="170"/>
      <c r="AL38" s="171"/>
      <c r="AM38" s="169">
        <f t="shared" ref="AM38" si="18">SUM(AM33:AP37)</f>
        <v>96888</v>
      </c>
      <c r="AN38" s="170"/>
      <c r="AO38" s="170"/>
      <c r="AP38" s="171"/>
      <c r="AQ38" s="274" t="s">
        <v>687</v>
      </c>
      <c r="AR38" s="275"/>
      <c r="AS38" s="275"/>
      <c r="AT38" s="276"/>
      <c r="AU38" s="169">
        <f t="shared" ref="AU38" si="19">SUM(AU33:AX37)</f>
        <v>0</v>
      </c>
      <c r="AV38" s="170"/>
      <c r="AW38" s="170"/>
      <c r="AX38" s="171"/>
      <c r="AY38" s="274" t="s">
        <v>687</v>
      </c>
      <c r="AZ38" s="275"/>
      <c r="BA38" s="275"/>
      <c r="BB38" s="276"/>
      <c r="BC38" s="169">
        <f t="shared" ref="BC38" si="20">SUM(BC33:BF37)</f>
        <v>90092</v>
      </c>
      <c r="BD38" s="170"/>
      <c r="BE38" s="170"/>
      <c r="BF38" s="171"/>
      <c r="BG38" s="172">
        <f t="shared" si="0"/>
        <v>0.92985715465279495</v>
      </c>
      <c r="BH38" s="173"/>
    </row>
    <row r="39" spans="1:60" ht="20.100000000000001" customHeight="1">
      <c r="A39" s="142" t="s">
        <v>190</v>
      </c>
      <c r="B39" s="143"/>
      <c r="C39" s="144" t="s">
        <v>300</v>
      </c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6"/>
      <c r="AC39" s="147" t="s">
        <v>301</v>
      </c>
      <c r="AD39" s="148"/>
      <c r="AE39" s="149">
        <f>IF(VLOOKUP(AC39,'04'!$AC$8:$BH$273,3,FALSE)+VLOOKUP(AC39,'05'!$AC$8:$BP$273,3,FALSE)+VLOOKUP(AC39,'06'!$AC$8:$BH$274,3,FALSE)=0,"",VLOOKUP(AC39,'04'!$AC$8:$BH$273,3,FALSE)+VLOOKUP(AC39,'05'!$AC$8:$BP$273,3,FALSE)+VLOOKUP(AC39,'06'!$AC$8:$BH$274,3,FALSE))</f>
        <v>235</v>
      </c>
      <c r="AF39" s="150"/>
      <c r="AG39" s="150"/>
      <c r="AH39" s="151"/>
      <c r="AI39" s="149">
        <f>IF(VLOOKUP(AC39,'04'!$AC$8:$BH$273,7,FALSE)+VLOOKUP(AC39,'05'!$AC$8:$BP$273,15,FALSE)+VLOOKUP(AC39,'06'!$AC$8:$BH$274,7,FALSE)=0,"",VLOOKUP(AC39,'04'!$AC$8:$BH$273,7,FALSE)+VLOOKUP(AC39,'05'!$AC$8:$BP$273,15,FALSE)+VLOOKUP(AC39,'06'!$AC$8:$BH$274,7,FALSE))</f>
        <v>826</v>
      </c>
      <c r="AJ39" s="150"/>
      <c r="AK39" s="150"/>
      <c r="AL39" s="151"/>
      <c r="AM39" s="149">
        <f>IF(VLOOKUP($AC39,'04'!$AC$8:$BH$273,11,FALSE)+VLOOKUP($AC39,'05'!$AC$8:$BP$273,19,FALSE)+VLOOKUP($AC39,'06'!$AC$8:$BH$274,11,FALSE)=0,"",VLOOKUP($AC39,'04'!$AC$8:$BH$273,11,FALSE)+VLOOKUP($AC39,'05'!$AC$8:$BP$273,19,FALSE)+VLOOKUP($AC39,'06'!$AC$8:$BH$274,11,FALSE))</f>
        <v>826</v>
      </c>
      <c r="AN39" s="150"/>
      <c r="AO39" s="150"/>
      <c r="AP39" s="151"/>
      <c r="AQ39" s="247" t="s">
        <v>687</v>
      </c>
      <c r="AR39" s="248"/>
      <c r="AS39" s="248"/>
      <c r="AT39" s="249"/>
      <c r="AU39" s="149"/>
      <c r="AV39" s="150"/>
      <c r="AW39" s="150"/>
      <c r="AX39" s="151"/>
      <c r="AY39" s="247" t="s">
        <v>687</v>
      </c>
      <c r="AZ39" s="248"/>
      <c r="BA39" s="248"/>
      <c r="BB39" s="249"/>
      <c r="BC39" s="149">
        <f>IF(VLOOKUP($AC39,'04'!$AC$8:$BH$273,27,FALSE)+VLOOKUP($AC39,'05'!$AC$8:$BP$273,35,FALSE)+VLOOKUP($AC39,'06'!$AC$8:$BH$274,27,FALSE)=0,"",VLOOKUP($AC39,'04'!$AC$8:$BH$273,27,FALSE)+VLOOKUP($AC39,'05'!$AC$8:$BP$273,35,FALSE)+VLOOKUP($AC39,'06'!$AC$8:$BH$274,27,FALSE))</f>
        <v>75</v>
      </c>
      <c r="BD39" s="150"/>
      <c r="BE39" s="150"/>
      <c r="BF39" s="151"/>
      <c r="BG39" s="140">
        <f t="shared" si="0"/>
        <v>9.0799031476997583E-2</v>
      </c>
      <c r="BH39" s="141"/>
    </row>
    <row r="40" spans="1:60" s="3" customFormat="1" ht="20.100000000000001" customHeight="1">
      <c r="A40" s="162" t="s">
        <v>191</v>
      </c>
      <c r="B40" s="163"/>
      <c r="C40" s="164" t="s">
        <v>302</v>
      </c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6"/>
      <c r="AC40" s="167" t="s">
        <v>303</v>
      </c>
      <c r="AD40" s="168"/>
      <c r="AE40" s="169">
        <f>SUM(AE29:AH32)+AE38+AE39</f>
        <v>85135</v>
      </c>
      <c r="AF40" s="170"/>
      <c r="AG40" s="170"/>
      <c r="AH40" s="171"/>
      <c r="AI40" s="169">
        <f t="shared" ref="AI40" si="21">SUM(AI29:AL32)+AI38+AI39</f>
        <v>101060</v>
      </c>
      <c r="AJ40" s="170"/>
      <c r="AK40" s="170"/>
      <c r="AL40" s="171"/>
      <c r="AM40" s="169">
        <f t="shared" ref="AM40" si="22">SUM(AM29:AP32)+AM38+AM39</f>
        <v>101060</v>
      </c>
      <c r="AN40" s="170"/>
      <c r="AO40" s="170"/>
      <c r="AP40" s="171"/>
      <c r="AQ40" s="274" t="s">
        <v>687</v>
      </c>
      <c r="AR40" s="275"/>
      <c r="AS40" s="275"/>
      <c r="AT40" s="276"/>
      <c r="AU40" s="169">
        <f t="shared" ref="AU40" si="23">SUM(AU29:AX32)+AU38+AU39</f>
        <v>0</v>
      </c>
      <c r="AV40" s="170"/>
      <c r="AW40" s="170"/>
      <c r="AX40" s="171"/>
      <c r="AY40" s="274" t="s">
        <v>687</v>
      </c>
      <c r="AZ40" s="275"/>
      <c r="BA40" s="275"/>
      <c r="BB40" s="276"/>
      <c r="BC40" s="169">
        <f t="shared" ref="BC40" si="24">SUM(BC29:BF32)+BC38+BC39</f>
        <v>93190</v>
      </c>
      <c r="BD40" s="170"/>
      <c r="BE40" s="170"/>
      <c r="BF40" s="171"/>
      <c r="BG40" s="172">
        <f t="shared" si="0"/>
        <v>0.9221254700178112</v>
      </c>
      <c r="BH40" s="173"/>
    </row>
    <row r="41" spans="1:60" ht="20.100000000000001" customHeight="1">
      <c r="A41" s="142" t="s">
        <v>192</v>
      </c>
      <c r="B41" s="143"/>
      <c r="C41" s="174" t="s">
        <v>304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6"/>
      <c r="AC41" s="147" t="s">
        <v>305</v>
      </c>
      <c r="AD41" s="148"/>
      <c r="AE41" s="149" t="str">
        <f>IF(VLOOKUP(AC41,'04'!$AC$8:$BH$273,3,FALSE)+VLOOKUP(AC41,'05'!$AC$8:$BP$273,3,FALSE)+VLOOKUP(AC41,'06'!$AC$8:$BH$274,3,FALSE)=0,"",VLOOKUP(AC41,'04'!$AC$8:$BH$273,3,FALSE)+VLOOKUP(AC41,'05'!$AC$8:$BP$273,3,FALSE)+VLOOKUP(AC41,'06'!$AC$8:$BH$274,3,FALSE))</f>
        <v/>
      </c>
      <c r="AF41" s="150"/>
      <c r="AG41" s="150"/>
      <c r="AH41" s="151"/>
      <c r="AI41" s="149">
        <f>IF(VLOOKUP(AC41,'04'!$AC$8:$BH$273,7,FALSE)+VLOOKUP(AC41,'05'!$AC$8:$BP$273,15,FALSE)+VLOOKUP(AC41,'06'!$AC$8:$BH$274,7,FALSE)=0,"",VLOOKUP(AC41,'04'!$AC$8:$BH$273,7,FALSE)+VLOOKUP(AC41,'05'!$AC$8:$BP$273,15,FALSE)+VLOOKUP(AC41,'06'!$AC$8:$BH$274,7,FALSE))</f>
        <v>61</v>
      </c>
      <c r="AJ41" s="150"/>
      <c r="AK41" s="150"/>
      <c r="AL41" s="151"/>
      <c r="AM41" s="149">
        <f>IF(VLOOKUP($AC41,'04'!$AC$8:$BH$273,11,FALSE)+VLOOKUP($AC41,'05'!$AC$8:$BP$273,19,FALSE)+VLOOKUP($AC41,'06'!$AC$8:$BH$274,11,FALSE)=0,"",VLOOKUP($AC41,'04'!$AC$8:$BH$273,11,FALSE)+VLOOKUP($AC41,'05'!$AC$8:$BP$273,19,FALSE)+VLOOKUP($AC41,'06'!$AC$8:$BH$274,11,FALSE))</f>
        <v>61</v>
      </c>
      <c r="AN41" s="150"/>
      <c r="AO41" s="150"/>
      <c r="AP41" s="151"/>
      <c r="AQ41" s="247" t="s">
        <v>687</v>
      </c>
      <c r="AR41" s="248"/>
      <c r="AS41" s="248"/>
      <c r="AT41" s="249"/>
      <c r="AU41" s="149"/>
      <c r="AV41" s="150"/>
      <c r="AW41" s="150"/>
      <c r="AX41" s="151"/>
      <c r="AY41" s="247" t="s">
        <v>687</v>
      </c>
      <c r="AZ41" s="248"/>
      <c r="BA41" s="248"/>
      <c r="BB41" s="249"/>
      <c r="BC41" s="149">
        <f>IF(VLOOKUP($AC41,'04'!$AC$8:$BH$273,27,FALSE)+VLOOKUP($AC41,'05'!$AC$8:$BP$273,35,FALSE)+VLOOKUP($AC41,'06'!$AC$8:$BH$274,27,FALSE)=0,"",VLOOKUP($AC41,'04'!$AC$8:$BH$273,27,FALSE)+VLOOKUP($AC41,'05'!$AC$8:$BP$273,35,FALSE)+VLOOKUP($AC41,'06'!$AC$8:$BH$274,27,FALSE))</f>
        <v>61</v>
      </c>
      <c r="BD41" s="150"/>
      <c r="BE41" s="150"/>
      <c r="BF41" s="151"/>
      <c r="BG41" s="140">
        <f t="shared" si="0"/>
        <v>1</v>
      </c>
      <c r="BH41" s="141"/>
    </row>
    <row r="42" spans="1:60" ht="20.100000000000001" customHeight="1">
      <c r="A42" s="142" t="s">
        <v>193</v>
      </c>
      <c r="B42" s="143"/>
      <c r="C42" s="174" t="s">
        <v>306</v>
      </c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6"/>
      <c r="AC42" s="147" t="s">
        <v>307</v>
      </c>
      <c r="AD42" s="148"/>
      <c r="AE42" s="149">
        <f>IF(VLOOKUP(AC42,'04'!$AC$8:$BH$273,3,FALSE)+VLOOKUP(AC42,'05'!$AC$8:$BP$273,3,FALSE)+VLOOKUP(AC42,'06'!$AC$8:$BH$274,3,FALSE)=0,"",VLOOKUP(AC42,'04'!$AC$8:$BH$273,3,FALSE)+VLOOKUP(AC42,'05'!$AC$8:$BP$273,3,FALSE)+VLOOKUP(AC42,'06'!$AC$8:$BH$274,3,FALSE))</f>
        <v>13644</v>
      </c>
      <c r="AF42" s="150"/>
      <c r="AG42" s="150"/>
      <c r="AH42" s="151"/>
      <c r="AI42" s="149">
        <f>IF(VLOOKUP(AC42,'04'!$AC$8:$BH$273,7,FALSE)+VLOOKUP(AC42,'05'!$AC$8:$BP$273,15,FALSE)+VLOOKUP(AC42,'06'!$AC$8:$BH$274,7,FALSE)=0,"",VLOOKUP(AC42,'04'!$AC$8:$BH$273,7,FALSE)+VLOOKUP(AC42,'05'!$AC$8:$BP$273,15,FALSE)+VLOOKUP(AC42,'06'!$AC$8:$BH$274,7,FALSE))</f>
        <v>16091</v>
      </c>
      <c r="AJ42" s="150"/>
      <c r="AK42" s="150"/>
      <c r="AL42" s="151"/>
      <c r="AM42" s="149">
        <f>IF(VLOOKUP($AC42,'04'!$AC$8:$BH$273,11,FALSE)+VLOOKUP($AC42,'05'!$AC$8:$BP$273,19,FALSE)+VLOOKUP($AC42,'06'!$AC$8:$BH$274,11,FALSE)=0,"",VLOOKUP($AC42,'04'!$AC$8:$BH$273,11,FALSE)+VLOOKUP($AC42,'05'!$AC$8:$BP$273,19,FALSE)+VLOOKUP($AC42,'06'!$AC$8:$BH$274,11,FALSE))</f>
        <v>16091</v>
      </c>
      <c r="AN42" s="150"/>
      <c r="AO42" s="150"/>
      <c r="AP42" s="151"/>
      <c r="AQ42" s="247" t="s">
        <v>687</v>
      </c>
      <c r="AR42" s="248"/>
      <c r="AS42" s="248"/>
      <c r="AT42" s="249"/>
      <c r="AU42" s="149">
        <v>5</v>
      </c>
      <c r="AV42" s="150"/>
      <c r="AW42" s="150"/>
      <c r="AX42" s="151"/>
      <c r="AY42" s="247" t="s">
        <v>687</v>
      </c>
      <c r="AZ42" s="248"/>
      <c r="BA42" s="248"/>
      <c r="BB42" s="249"/>
      <c r="BC42" s="149">
        <f>IF(VLOOKUP($AC42,'04'!$AC$8:$BH$273,27,FALSE)+VLOOKUP($AC42,'05'!$AC$8:$BP$273,35,FALSE)+VLOOKUP($AC42,'06'!$AC$8:$BH$274,27,FALSE)=0,"",VLOOKUP($AC42,'04'!$AC$8:$BH$273,27,FALSE)+VLOOKUP($AC42,'05'!$AC$8:$BP$273,35,FALSE)+VLOOKUP($AC42,'06'!$AC$8:$BH$274,27,FALSE))</f>
        <v>15222</v>
      </c>
      <c r="BD42" s="150"/>
      <c r="BE42" s="150"/>
      <c r="BF42" s="151"/>
      <c r="BG42" s="140">
        <f t="shared" si="0"/>
        <v>0.94599465539742711</v>
      </c>
      <c r="BH42" s="141"/>
    </row>
    <row r="43" spans="1:60" ht="20.100000000000001" customHeight="1">
      <c r="A43" s="142" t="s">
        <v>194</v>
      </c>
      <c r="B43" s="143"/>
      <c r="C43" s="174" t="s">
        <v>308</v>
      </c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6"/>
      <c r="AC43" s="147" t="s">
        <v>309</v>
      </c>
      <c r="AD43" s="148"/>
      <c r="AE43" s="149">
        <f>IF(VLOOKUP(AC43,'04'!$AC$8:$BH$273,3,FALSE)+VLOOKUP(AC43,'05'!$AC$8:$BP$273,3,FALSE)+VLOOKUP(AC43,'06'!$AC$8:$BH$274,3,FALSE)=0,"",VLOOKUP(AC43,'04'!$AC$8:$BH$273,3,FALSE)+VLOOKUP(AC43,'05'!$AC$8:$BP$273,3,FALSE)+VLOOKUP(AC43,'06'!$AC$8:$BH$274,3,FALSE))</f>
        <v>400</v>
      </c>
      <c r="AF43" s="150"/>
      <c r="AG43" s="150"/>
      <c r="AH43" s="151"/>
      <c r="AI43" s="149">
        <f>IF(VLOOKUP(AC43,'04'!$AC$8:$BH$273,7,FALSE)+VLOOKUP(AC43,'05'!$AC$8:$BP$273,15,FALSE)+VLOOKUP(AC43,'06'!$AC$8:$BH$274,7,FALSE)=0,"",VLOOKUP(AC43,'04'!$AC$8:$BH$273,7,FALSE)+VLOOKUP(AC43,'05'!$AC$8:$BP$273,15,FALSE)+VLOOKUP(AC43,'06'!$AC$8:$BH$274,7,FALSE))</f>
        <v>900</v>
      </c>
      <c r="AJ43" s="150"/>
      <c r="AK43" s="150"/>
      <c r="AL43" s="151"/>
      <c r="AM43" s="149">
        <f>IF(VLOOKUP($AC43,'04'!$AC$8:$BH$273,11,FALSE)+VLOOKUP($AC43,'05'!$AC$8:$BP$273,19,FALSE)+VLOOKUP($AC43,'06'!$AC$8:$BH$274,11,FALSE)=0,"",VLOOKUP($AC43,'04'!$AC$8:$BH$273,11,FALSE)+VLOOKUP($AC43,'05'!$AC$8:$BP$273,19,FALSE)+VLOOKUP($AC43,'06'!$AC$8:$BH$274,11,FALSE))</f>
        <v>900</v>
      </c>
      <c r="AN43" s="150"/>
      <c r="AO43" s="150"/>
      <c r="AP43" s="151"/>
      <c r="AQ43" s="247" t="s">
        <v>687</v>
      </c>
      <c r="AR43" s="248"/>
      <c r="AS43" s="248"/>
      <c r="AT43" s="249"/>
      <c r="AU43" s="149"/>
      <c r="AV43" s="150"/>
      <c r="AW43" s="150"/>
      <c r="AX43" s="151"/>
      <c r="AY43" s="247" t="s">
        <v>687</v>
      </c>
      <c r="AZ43" s="248"/>
      <c r="BA43" s="248"/>
      <c r="BB43" s="249"/>
      <c r="BC43" s="149">
        <f>IF(VLOOKUP($AC43,'04'!$AC$8:$BH$273,27,FALSE)+VLOOKUP($AC43,'05'!$AC$8:$BP$273,35,FALSE)+VLOOKUP($AC43,'06'!$AC$8:$BH$274,27,FALSE)=0,"",VLOOKUP($AC43,'04'!$AC$8:$BH$273,27,FALSE)+VLOOKUP($AC43,'05'!$AC$8:$BP$273,35,FALSE)+VLOOKUP($AC43,'06'!$AC$8:$BH$274,27,FALSE))</f>
        <v>900</v>
      </c>
      <c r="BD43" s="150"/>
      <c r="BE43" s="150"/>
      <c r="BF43" s="151"/>
      <c r="BG43" s="140">
        <f t="shared" si="0"/>
        <v>1</v>
      </c>
      <c r="BH43" s="141"/>
    </row>
    <row r="44" spans="1:60" ht="20.100000000000001" customHeight="1">
      <c r="A44" s="142" t="s">
        <v>195</v>
      </c>
      <c r="B44" s="143"/>
      <c r="C44" s="174" t="s">
        <v>310</v>
      </c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6"/>
      <c r="AC44" s="147" t="s">
        <v>311</v>
      </c>
      <c r="AD44" s="148"/>
      <c r="AE44" s="149">
        <f>IF(VLOOKUP(AC44,'04'!$AC$8:$BH$273,3,FALSE)+VLOOKUP(AC44,'05'!$AC$8:$BP$273,3,FALSE)+VLOOKUP(AC44,'06'!$AC$8:$BH$274,3,FALSE)=0,"",VLOOKUP(AC44,'04'!$AC$8:$BH$273,3,FALSE)+VLOOKUP(AC44,'05'!$AC$8:$BP$273,3,FALSE)+VLOOKUP(AC44,'06'!$AC$8:$BH$274,3,FALSE))</f>
        <v>3234</v>
      </c>
      <c r="AF44" s="150"/>
      <c r="AG44" s="150"/>
      <c r="AH44" s="151"/>
      <c r="AI44" s="149">
        <f>IF(VLOOKUP(AC44,'04'!$AC$8:$BH$273,7,FALSE)+VLOOKUP(AC44,'05'!$AC$8:$BP$273,15,FALSE)+VLOOKUP(AC44,'06'!$AC$8:$BH$274,7,FALSE)=0,"",VLOOKUP(AC44,'04'!$AC$8:$BH$273,7,FALSE)+VLOOKUP(AC44,'05'!$AC$8:$BP$273,15,FALSE)+VLOOKUP(AC44,'06'!$AC$8:$BH$274,7,FALSE))</f>
        <v>7138</v>
      </c>
      <c r="AJ44" s="150"/>
      <c r="AK44" s="150"/>
      <c r="AL44" s="151"/>
      <c r="AM44" s="149">
        <f>IF(VLOOKUP($AC44,'04'!$AC$8:$BH$273,11,FALSE)+VLOOKUP($AC44,'05'!$AC$8:$BP$273,19,FALSE)+VLOOKUP($AC44,'06'!$AC$8:$BH$274,11,FALSE)=0,"",VLOOKUP($AC44,'04'!$AC$8:$BH$273,11,FALSE)+VLOOKUP($AC44,'05'!$AC$8:$BP$273,19,FALSE)+VLOOKUP($AC44,'06'!$AC$8:$BH$274,11,FALSE))</f>
        <v>7138</v>
      </c>
      <c r="AN44" s="150"/>
      <c r="AO44" s="150"/>
      <c r="AP44" s="151"/>
      <c r="AQ44" s="247" t="s">
        <v>687</v>
      </c>
      <c r="AR44" s="248"/>
      <c r="AS44" s="248"/>
      <c r="AT44" s="249"/>
      <c r="AU44" s="149"/>
      <c r="AV44" s="150"/>
      <c r="AW44" s="150"/>
      <c r="AX44" s="151"/>
      <c r="AY44" s="247" t="s">
        <v>687</v>
      </c>
      <c r="AZ44" s="248"/>
      <c r="BA44" s="248"/>
      <c r="BB44" s="249"/>
      <c r="BC44" s="149">
        <f>IF(VLOOKUP($AC44,'04'!$AC$8:$BH$273,27,FALSE)+VLOOKUP($AC44,'05'!$AC$8:$BP$273,35,FALSE)+VLOOKUP($AC44,'06'!$AC$8:$BH$274,27,FALSE)=0,"",VLOOKUP($AC44,'04'!$AC$8:$BH$273,27,FALSE)+VLOOKUP($AC44,'05'!$AC$8:$BP$273,35,FALSE)+VLOOKUP($AC44,'06'!$AC$8:$BH$274,27,FALSE))</f>
        <v>6909</v>
      </c>
      <c r="BD44" s="150"/>
      <c r="BE44" s="150"/>
      <c r="BF44" s="151"/>
      <c r="BG44" s="140">
        <f t="shared" si="0"/>
        <v>0.96791818436536847</v>
      </c>
      <c r="BH44" s="141"/>
    </row>
    <row r="45" spans="1:60" ht="20.100000000000001" customHeight="1">
      <c r="A45" s="142" t="s">
        <v>196</v>
      </c>
      <c r="B45" s="143"/>
      <c r="C45" s="174" t="s">
        <v>312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6"/>
      <c r="AC45" s="147" t="s">
        <v>313</v>
      </c>
      <c r="AD45" s="148"/>
      <c r="AE45" s="149">
        <f>IF(VLOOKUP(AC45,'04'!$AC$8:$BH$273,3,FALSE)+VLOOKUP(AC45,'05'!$AC$8:$BP$273,3,FALSE)+VLOOKUP(AC45,'06'!$AC$8:$BH$274,3,FALSE)=0,"",VLOOKUP(AC45,'04'!$AC$8:$BH$273,3,FALSE)+VLOOKUP(AC45,'05'!$AC$8:$BP$273,3,FALSE)+VLOOKUP(AC45,'06'!$AC$8:$BH$274,3,FALSE))</f>
        <v>5658</v>
      </c>
      <c r="AF45" s="150"/>
      <c r="AG45" s="150"/>
      <c r="AH45" s="151"/>
      <c r="AI45" s="149">
        <f>IF(VLOOKUP(AC45,'04'!$AC$8:$BH$273,7,FALSE)+VLOOKUP(AC45,'05'!$AC$8:$BP$273,15,FALSE)+VLOOKUP(AC45,'06'!$AC$8:$BH$274,7,FALSE)=0,"",VLOOKUP(AC45,'04'!$AC$8:$BH$273,7,FALSE)+VLOOKUP(AC45,'05'!$AC$8:$BP$273,15,FALSE)+VLOOKUP(AC45,'06'!$AC$8:$BH$274,7,FALSE))</f>
        <v>4815</v>
      </c>
      <c r="AJ45" s="150"/>
      <c r="AK45" s="150"/>
      <c r="AL45" s="151"/>
      <c r="AM45" s="149">
        <f>IF(VLOOKUP($AC45,'04'!$AC$8:$BH$273,11,FALSE)+VLOOKUP($AC45,'05'!$AC$8:$BP$273,19,FALSE)+VLOOKUP($AC45,'06'!$AC$8:$BH$274,11,FALSE)=0,"",VLOOKUP($AC45,'04'!$AC$8:$BH$273,11,FALSE)+VLOOKUP($AC45,'05'!$AC$8:$BP$273,19,FALSE)+VLOOKUP($AC45,'06'!$AC$8:$BH$274,11,FALSE))</f>
        <v>4815</v>
      </c>
      <c r="AN45" s="150"/>
      <c r="AO45" s="150"/>
      <c r="AP45" s="151"/>
      <c r="AQ45" s="247" t="s">
        <v>687</v>
      </c>
      <c r="AR45" s="248"/>
      <c r="AS45" s="248"/>
      <c r="AT45" s="249"/>
      <c r="AU45" s="149"/>
      <c r="AV45" s="150"/>
      <c r="AW45" s="150"/>
      <c r="AX45" s="151"/>
      <c r="AY45" s="247" t="s">
        <v>687</v>
      </c>
      <c r="AZ45" s="248"/>
      <c r="BA45" s="248"/>
      <c r="BB45" s="249"/>
      <c r="BC45" s="149">
        <f>IF(VLOOKUP($AC45,'04'!$AC$8:$BH$273,27,FALSE)+VLOOKUP($AC45,'05'!$AC$8:$BP$273,35,FALSE)+VLOOKUP($AC45,'06'!$AC$8:$BH$274,27,FALSE)=0,"",VLOOKUP($AC45,'04'!$AC$8:$BH$273,27,FALSE)+VLOOKUP($AC45,'05'!$AC$8:$BP$273,35,FALSE)+VLOOKUP($AC45,'06'!$AC$8:$BH$274,27,FALSE))</f>
        <v>4574</v>
      </c>
      <c r="BD45" s="150"/>
      <c r="BE45" s="150"/>
      <c r="BF45" s="151"/>
      <c r="BG45" s="140">
        <f t="shared" si="0"/>
        <v>0.94994807892004152</v>
      </c>
      <c r="BH45" s="141"/>
    </row>
    <row r="46" spans="1:60" ht="20.100000000000001" customHeight="1">
      <c r="A46" s="142" t="s">
        <v>197</v>
      </c>
      <c r="B46" s="143"/>
      <c r="C46" s="174" t="s">
        <v>314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6"/>
      <c r="AC46" s="147" t="s">
        <v>315</v>
      </c>
      <c r="AD46" s="148"/>
      <c r="AE46" s="149">
        <f>IF(VLOOKUP(AC46,'04'!$AC$8:$BH$273,3,FALSE)+VLOOKUP(AC46,'05'!$AC$8:$BP$273,3,FALSE)+VLOOKUP(AC46,'06'!$AC$8:$BH$274,3,FALSE)=0,"",VLOOKUP(AC46,'04'!$AC$8:$BH$273,3,FALSE)+VLOOKUP(AC46,'05'!$AC$8:$BP$273,3,FALSE)+VLOOKUP(AC46,'06'!$AC$8:$BH$274,3,FALSE))</f>
        <v>6029</v>
      </c>
      <c r="AF46" s="150"/>
      <c r="AG46" s="150"/>
      <c r="AH46" s="151"/>
      <c r="AI46" s="149">
        <f>IF(VLOOKUP(AC46,'04'!$AC$8:$BH$273,7,FALSE)+VLOOKUP(AC46,'05'!$AC$8:$BP$273,15,FALSE)+VLOOKUP(AC46,'06'!$AC$8:$BH$274,7,FALSE)=0,"",VLOOKUP(AC46,'04'!$AC$8:$BH$273,7,FALSE)+VLOOKUP(AC46,'05'!$AC$8:$BP$273,15,FALSE)+VLOOKUP(AC46,'06'!$AC$8:$BH$274,7,FALSE))</f>
        <v>7419</v>
      </c>
      <c r="AJ46" s="150"/>
      <c r="AK46" s="150"/>
      <c r="AL46" s="151"/>
      <c r="AM46" s="149">
        <f>IF(VLOOKUP($AC46,'04'!$AC$8:$BH$273,11,FALSE)+VLOOKUP($AC46,'05'!$AC$8:$BP$273,19,FALSE)+VLOOKUP($AC46,'06'!$AC$8:$BH$274,11,FALSE)=0,"",VLOOKUP($AC46,'04'!$AC$8:$BH$273,11,FALSE)+VLOOKUP($AC46,'05'!$AC$8:$BP$273,19,FALSE)+VLOOKUP($AC46,'06'!$AC$8:$BH$274,11,FALSE))</f>
        <v>7419</v>
      </c>
      <c r="AN46" s="150"/>
      <c r="AO46" s="150"/>
      <c r="AP46" s="151"/>
      <c r="AQ46" s="247" t="s">
        <v>687</v>
      </c>
      <c r="AR46" s="248"/>
      <c r="AS46" s="248"/>
      <c r="AT46" s="249"/>
      <c r="AU46" s="149">
        <v>2</v>
      </c>
      <c r="AV46" s="150"/>
      <c r="AW46" s="150"/>
      <c r="AX46" s="151"/>
      <c r="AY46" s="247" t="s">
        <v>687</v>
      </c>
      <c r="AZ46" s="248"/>
      <c r="BA46" s="248"/>
      <c r="BB46" s="249"/>
      <c r="BC46" s="149">
        <f>IF(VLOOKUP($AC46,'04'!$AC$8:$BH$273,27,FALSE)+VLOOKUP($AC46,'05'!$AC$8:$BP$273,35,FALSE)+VLOOKUP($AC46,'06'!$AC$8:$BH$274,27,FALSE)=0,"",VLOOKUP($AC46,'04'!$AC$8:$BH$273,27,FALSE)+VLOOKUP($AC46,'05'!$AC$8:$BP$273,35,FALSE)+VLOOKUP($AC46,'06'!$AC$8:$BH$274,27,FALSE))</f>
        <v>7057</v>
      </c>
      <c r="BD46" s="150"/>
      <c r="BE46" s="150"/>
      <c r="BF46" s="151"/>
      <c r="BG46" s="140">
        <f t="shared" si="0"/>
        <v>0.95120636204340203</v>
      </c>
      <c r="BH46" s="141"/>
    </row>
    <row r="47" spans="1:60" ht="20.100000000000001" customHeight="1">
      <c r="A47" s="142" t="s">
        <v>198</v>
      </c>
      <c r="B47" s="143"/>
      <c r="C47" s="174" t="s">
        <v>316</v>
      </c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6"/>
      <c r="AC47" s="147" t="s">
        <v>317</v>
      </c>
      <c r="AD47" s="148"/>
      <c r="AE47" s="149" t="str">
        <f>IF(VLOOKUP(AC47,'04'!$AC$8:$BH$273,3,FALSE)+VLOOKUP(AC47,'05'!$AC$8:$BP$273,3,FALSE)+VLOOKUP(AC47,'06'!$AC$8:$BH$274,3,FALSE)=0,"",VLOOKUP(AC47,'04'!$AC$8:$BH$273,3,FALSE)+VLOOKUP(AC47,'05'!$AC$8:$BP$273,3,FALSE)+VLOOKUP(AC47,'06'!$AC$8:$BH$274,3,FALSE))</f>
        <v/>
      </c>
      <c r="AF47" s="150"/>
      <c r="AG47" s="150"/>
      <c r="AH47" s="151"/>
      <c r="AI47" s="149" t="str">
        <f>IF(VLOOKUP(AC47,'04'!$AC$8:$BH$273,7,FALSE)+VLOOKUP(AC47,'05'!$AC$8:$BP$273,15,FALSE)+VLOOKUP(AC47,'06'!$AC$8:$BH$274,7,FALSE)=0,"",VLOOKUP(AC47,'04'!$AC$8:$BH$273,7,FALSE)+VLOOKUP(AC47,'05'!$AC$8:$BP$273,15,FALSE)+VLOOKUP(AC47,'06'!$AC$8:$BH$274,7,FALSE))</f>
        <v/>
      </c>
      <c r="AJ47" s="150"/>
      <c r="AK47" s="150"/>
      <c r="AL47" s="151"/>
      <c r="AM47" s="149" t="str">
        <f>IF(VLOOKUP($AC47,'04'!$AC$8:$BH$273,11,FALSE)+VLOOKUP($AC47,'05'!$AC$8:$BP$273,19,FALSE)+VLOOKUP($AC47,'06'!$AC$8:$BH$274,11,FALSE)=0,"",VLOOKUP($AC47,'04'!$AC$8:$BH$273,11,FALSE)+VLOOKUP($AC47,'05'!$AC$8:$BP$273,19,FALSE)+VLOOKUP($AC47,'06'!$AC$8:$BH$274,11,FALSE))</f>
        <v/>
      </c>
      <c r="AN47" s="150"/>
      <c r="AO47" s="150"/>
      <c r="AP47" s="151"/>
      <c r="AQ47" s="247" t="s">
        <v>687</v>
      </c>
      <c r="AR47" s="248"/>
      <c r="AS47" s="248"/>
      <c r="AT47" s="249"/>
      <c r="AU47" s="149"/>
      <c r="AV47" s="150"/>
      <c r="AW47" s="150"/>
      <c r="AX47" s="151"/>
      <c r="AY47" s="247" t="s">
        <v>687</v>
      </c>
      <c r="AZ47" s="248"/>
      <c r="BA47" s="248"/>
      <c r="BB47" s="249"/>
      <c r="BC47" s="149" t="str">
        <f>IF(VLOOKUP($AC47,'04'!$AC$8:$BH$273,27,FALSE)+VLOOKUP($AC47,'05'!$AC$8:$BP$273,35,FALSE)+VLOOKUP($AC47,'06'!$AC$8:$BH$274,27,FALSE)=0,"",VLOOKUP($AC47,'04'!$AC$8:$BH$273,27,FALSE)+VLOOKUP($AC47,'05'!$AC$8:$BP$273,35,FALSE)+VLOOKUP($AC47,'06'!$AC$8:$BH$274,27,FALSE))</f>
        <v/>
      </c>
      <c r="BD47" s="150"/>
      <c r="BE47" s="150"/>
      <c r="BF47" s="151"/>
      <c r="BG47" s="140" t="str">
        <f t="shared" si="0"/>
        <v>n.é.</v>
      </c>
      <c r="BH47" s="141"/>
    </row>
    <row r="48" spans="1:60" ht="20.100000000000001" customHeight="1">
      <c r="A48" s="142" t="s">
        <v>199</v>
      </c>
      <c r="B48" s="143"/>
      <c r="C48" s="174" t="s">
        <v>318</v>
      </c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6"/>
      <c r="AC48" s="147" t="s">
        <v>319</v>
      </c>
      <c r="AD48" s="148"/>
      <c r="AE48" s="149">
        <f>IF(VLOOKUP(AC48,'04'!$AC$8:$BH$273,3,FALSE)+VLOOKUP(AC48,'05'!$AC$8:$BP$273,3,FALSE)+VLOOKUP(AC48,'06'!$AC$8:$BH$274,3,FALSE)=0,"",VLOOKUP(AC48,'04'!$AC$8:$BH$273,3,FALSE)+VLOOKUP(AC48,'05'!$AC$8:$BP$273,3,FALSE)+VLOOKUP(AC48,'06'!$AC$8:$BH$274,3,FALSE))</f>
        <v>40</v>
      </c>
      <c r="AF48" s="150"/>
      <c r="AG48" s="150"/>
      <c r="AH48" s="151"/>
      <c r="AI48" s="149">
        <f>IF(VLOOKUP(AC48,'04'!$AC$8:$BH$273,7,FALSE)+VLOOKUP(AC48,'05'!$AC$8:$BP$273,15,FALSE)+VLOOKUP(AC48,'06'!$AC$8:$BH$274,7,FALSE)=0,"",VLOOKUP(AC48,'04'!$AC$8:$BH$273,7,FALSE)+VLOOKUP(AC48,'05'!$AC$8:$BP$273,15,FALSE)+VLOOKUP(AC48,'06'!$AC$8:$BH$274,7,FALSE))</f>
        <v>2</v>
      </c>
      <c r="AJ48" s="150"/>
      <c r="AK48" s="150"/>
      <c r="AL48" s="151"/>
      <c r="AM48" s="149">
        <f>IF(VLOOKUP($AC48,'04'!$AC$8:$BH$273,11,FALSE)+VLOOKUP($AC48,'05'!$AC$8:$BP$273,19,FALSE)+VLOOKUP($AC48,'06'!$AC$8:$BH$274,11,FALSE)=0,"",VLOOKUP($AC48,'04'!$AC$8:$BH$273,11,FALSE)+VLOOKUP($AC48,'05'!$AC$8:$BP$273,19,FALSE)+VLOOKUP($AC48,'06'!$AC$8:$BH$274,11,FALSE))</f>
        <v>2</v>
      </c>
      <c r="AN48" s="150"/>
      <c r="AO48" s="150"/>
      <c r="AP48" s="151"/>
      <c r="AQ48" s="247" t="s">
        <v>687</v>
      </c>
      <c r="AR48" s="248"/>
      <c r="AS48" s="248"/>
      <c r="AT48" s="249"/>
      <c r="AU48" s="149"/>
      <c r="AV48" s="150"/>
      <c r="AW48" s="150"/>
      <c r="AX48" s="151"/>
      <c r="AY48" s="247" t="s">
        <v>687</v>
      </c>
      <c r="AZ48" s="248"/>
      <c r="BA48" s="248"/>
      <c r="BB48" s="249"/>
      <c r="BC48" s="149">
        <f>IF(VLOOKUP($AC48,'04'!$AC$8:$BH$273,27,FALSE)+VLOOKUP($AC48,'05'!$AC$8:$BP$273,35,FALSE)+VLOOKUP($AC48,'06'!$AC$8:$BH$274,27,FALSE)=0,"",VLOOKUP($AC48,'04'!$AC$8:$BH$273,27,FALSE)+VLOOKUP($AC48,'05'!$AC$8:$BP$273,35,FALSE)+VLOOKUP($AC48,'06'!$AC$8:$BH$274,27,FALSE))</f>
        <v>2</v>
      </c>
      <c r="BD48" s="150"/>
      <c r="BE48" s="150"/>
      <c r="BF48" s="151"/>
      <c r="BG48" s="140">
        <f t="shared" si="0"/>
        <v>1</v>
      </c>
      <c r="BH48" s="141"/>
    </row>
    <row r="49" spans="1:60" ht="20.100000000000001" customHeight="1">
      <c r="A49" s="142" t="s">
        <v>200</v>
      </c>
      <c r="B49" s="143"/>
      <c r="C49" s="174" t="s">
        <v>320</v>
      </c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6"/>
      <c r="AC49" s="147" t="s">
        <v>321</v>
      </c>
      <c r="AD49" s="148"/>
      <c r="AE49" s="149" t="str">
        <f>IF(VLOOKUP(AC49,'04'!$AC$8:$BH$273,3,FALSE)+VLOOKUP(AC49,'05'!$AC$8:$BP$273,3,FALSE)+VLOOKUP(AC49,'06'!$AC$8:$BH$274,3,FALSE)=0,"",VLOOKUP(AC49,'04'!$AC$8:$BH$273,3,FALSE)+VLOOKUP(AC49,'05'!$AC$8:$BP$273,3,FALSE)+VLOOKUP(AC49,'06'!$AC$8:$BH$274,3,FALSE))</f>
        <v/>
      </c>
      <c r="AF49" s="150"/>
      <c r="AG49" s="150"/>
      <c r="AH49" s="151"/>
      <c r="AI49" s="149" t="str">
        <f>IF(VLOOKUP(AC49,'04'!$AC$8:$BH$273,7,FALSE)+VLOOKUP(AC49,'05'!$AC$8:$BP$273,15,FALSE)+VLOOKUP(AC49,'06'!$AC$8:$BH$274,7,FALSE)=0,"",VLOOKUP(AC49,'04'!$AC$8:$BH$273,7,FALSE)+VLOOKUP(AC49,'05'!$AC$8:$BP$273,15,FALSE)+VLOOKUP(AC49,'06'!$AC$8:$BH$274,7,FALSE))</f>
        <v/>
      </c>
      <c r="AJ49" s="150"/>
      <c r="AK49" s="150"/>
      <c r="AL49" s="151"/>
      <c r="AM49" s="149" t="str">
        <f>IF(VLOOKUP($AC49,'04'!$AC$8:$BH$273,11,FALSE)+VLOOKUP($AC49,'05'!$AC$8:$BP$273,19,FALSE)+VLOOKUP($AC49,'06'!$AC$8:$BH$274,11,FALSE)=0,"",VLOOKUP($AC49,'04'!$AC$8:$BH$273,11,FALSE)+VLOOKUP($AC49,'05'!$AC$8:$BP$273,19,FALSE)+VLOOKUP($AC49,'06'!$AC$8:$BH$274,11,FALSE))</f>
        <v/>
      </c>
      <c r="AN49" s="150"/>
      <c r="AO49" s="150"/>
      <c r="AP49" s="151"/>
      <c r="AQ49" s="247" t="s">
        <v>687</v>
      </c>
      <c r="AR49" s="248"/>
      <c r="AS49" s="248"/>
      <c r="AT49" s="249"/>
      <c r="AU49" s="149"/>
      <c r="AV49" s="150"/>
      <c r="AW49" s="150"/>
      <c r="AX49" s="151"/>
      <c r="AY49" s="247" t="s">
        <v>687</v>
      </c>
      <c r="AZ49" s="248"/>
      <c r="BA49" s="248"/>
      <c r="BB49" s="249"/>
      <c r="BC49" s="149" t="str">
        <f>IF(VLOOKUP($AC49,'04'!$AC$8:$BH$273,27,FALSE)+VLOOKUP($AC49,'05'!$AC$8:$BP$273,35,FALSE)+VLOOKUP($AC49,'06'!$AC$8:$BH$274,27,FALSE)=0,"",VLOOKUP($AC49,'04'!$AC$8:$BH$273,27,FALSE)+VLOOKUP($AC49,'05'!$AC$8:$BP$273,35,FALSE)+VLOOKUP($AC49,'06'!$AC$8:$BH$274,27,FALSE))</f>
        <v/>
      </c>
      <c r="BD49" s="150"/>
      <c r="BE49" s="150"/>
      <c r="BF49" s="151"/>
      <c r="BG49" s="140" t="str">
        <f t="shared" si="0"/>
        <v>n.é.</v>
      </c>
      <c r="BH49" s="141"/>
    </row>
    <row r="50" spans="1:60" ht="20.100000000000001" customHeight="1">
      <c r="A50" s="142" t="s">
        <v>201</v>
      </c>
      <c r="B50" s="143"/>
      <c r="C50" s="174" t="s">
        <v>322</v>
      </c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6"/>
      <c r="AC50" s="147" t="s">
        <v>323</v>
      </c>
      <c r="AD50" s="148"/>
      <c r="AE50" s="149" t="str">
        <f>IF(VLOOKUP(AC50,'04'!$AC$8:$BH$273,3,FALSE)+VLOOKUP(AC50,'05'!$AC$8:$BP$273,3,FALSE)+VLOOKUP(AC50,'06'!$AC$8:$BH$274,3,FALSE)=0,"",VLOOKUP(AC50,'04'!$AC$8:$BH$273,3,FALSE)+VLOOKUP(AC50,'05'!$AC$8:$BP$273,3,FALSE)+VLOOKUP(AC50,'06'!$AC$8:$BH$274,3,FALSE))</f>
        <v/>
      </c>
      <c r="AF50" s="150"/>
      <c r="AG50" s="150"/>
      <c r="AH50" s="151"/>
      <c r="AI50" s="149">
        <f>IF(VLOOKUP(AC50,'04'!$AC$8:$BH$273,7,FALSE)+VLOOKUP(AC50,'05'!$AC$8:$BP$273,15,FALSE)+VLOOKUP(AC50,'06'!$AC$8:$BH$274,7,FALSE)=0,"",VLOOKUP(AC50,'04'!$AC$8:$BH$273,7,FALSE)+VLOOKUP(AC50,'05'!$AC$8:$BP$273,15,FALSE)+VLOOKUP(AC50,'06'!$AC$8:$BH$274,7,FALSE))</f>
        <v>403</v>
      </c>
      <c r="AJ50" s="150"/>
      <c r="AK50" s="150"/>
      <c r="AL50" s="151"/>
      <c r="AM50" s="149">
        <f>IF(VLOOKUP($AC50,'04'!$AC$8:$BH$273,11,FALSE)+VLOOKUP($AC50,'05'!$AC$8:$BP$273,19,FALSE)+VLOOKUP($AC50,'06'!$AC$8:$BH$274,11,FALSE)=0,"",VLOOKUP($AC50,'04'!$AC$8:$BH$273,11,FALSE)+VLOOKUP($AC50,'05'!$AC$8:$BP$273,19,FALSE)+VLOOKUP($AC50,'06'!$AC$8:$BH$274,11,FALSE))</f>
        <v>403</v>
      </c>
      <c r="AN50" s="150"/>
      <c r="AO50" s="150"/>
      <c r="AP50" s="151"/>
      <c r="AQ50" s="247" t="s">
        <v>687</v>
      </c>
      <c r="AR50" s="248"/>
      <c r="AS50" s="248"/>
      <c r="AT50" s="249"/>
      <c r="AU50" s="149"/>
      <c r="AV50" s="150"/>
      <c r="AW50" s="150"/>
      <c r="AX50" s="151"/>
      <c r="AY50" s="247" t="s">
        <v>687</v>
      </c>
      <c r="AZ50" s="248"/>
      <c r="BA50" s="248"/>
      <c r="BB50" s="249"/>
      <c r="BC50" s="149">
        <f>IF(VLOOKUP($AC50,'04'!$AC$8:$BH$273,27,FALSE)+VLOOKUP($AC50,'05'!$AC$8:$BP$273,35,FALSE)+VLOOKUP($AC50,'06'!$AC$8:$BH$274,27,FALSE)=0,"",VLOOKUP($AC50,'04'!$AC$8:$BH$273,27,FALSE)+VLOOKUP($AC50,'05'!$AC$8:$BP$273,35,FALSE)+VLOOKUP($AC50,'06'!$AC$8:$BH$274,27,FALSE))</f>
        <v>403</v>
      </c>
      <c r="BD50" s="150"/>
      <c r="BE50" s="150"/>
      <c r="BF50" s="151"/>
      <c r="BG50" s="140">
        <f t="shared" si="0"/>
        <v>1</v>
      </c>
      <c r="BH50" s="141"/>
    </row>
    <row r="51" spans="1:60" s="3" customFormat="1" ht="20.100000000000001" customHeight="1">
      <c r="A51" s="162" t="s">
        <v>202</v>
      </c>
      <c r="B51" s="163"/>
      <c r="C51" s="177" t="s">
        <v>324</v>
      </c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9"/>
      <c r="AC51" s="167" t="s">
        <v>325</v>
      </c>
      <c r="AD51" s="168"/>
      <c r="AE51" s="169">
        <f>SUM(AE41:AH50)</f>
        <v>29005</v>
      </c>
      <c r="AF51" s="170"/>
      <c r="AG51" s="170"/>
      <c r="AH51" s="171"/>
      <c r="AI51" s="169">
        <f t="shared" ref="AI51" si="25">SUM(AI41:AL50)</f>
        <v>36829</v>
      </c>
      <c r="AJ51" s="170"/>
      <c r="AK51" s="170"/>
      <c r="AL51" s="171"/>
      <c r="AM51" s="169">
        <f t="shared" ref="AM51" si="26">SUM(AM41:AP50)</f>
        <v>36829</v>
      </c>
      <c r="AN51" s="170"/>
      <c r="AO51" s="170"/>
      <c r="AP51" s="171"/>
      <c r="AQ51" s="274" t="s">
        <v>687</v>
      </c>
      <c r="AR51" s="275"/>
      <c r="AS51" s="275"/>
      <c r="AT51" s="276"/>
      <c r="AU51" s="169">
        <f t="shared" ref="AU51" si="27">SUM(AU41:AX50)</f>
        <v>7</v>
      </c>
      <c r="AV51" s="170"/>
      <c r="AW51" s="170"/>
      <c r="AX51" s="171"/>
      <c r="AY51" s="274" t="s">
        <v>687</v>
      </c>
      <c r="AZ51" s="275"/>
      <c r="BA51" s="275"/>
      <c r="BB51" s="276"/>
      <c r="BC51" s="169">
        <f t="shared" ref="BC51" si="28">SUM(BC41:BF50)</f>
        <v>35128</v>
      </c>
      <c r="BD51" s="170"/>
      <c r="BE51" s="170"/>
      <c r="BF51" s="171"/>
      <c r="BG51" s="172">
        <f t="shared" si="0"/>
        <v>0.9538135708273372</v>
      </c>
      <c r="BH51" s="173"/>
    </row>
    <row r="52" spans="1:60" ht="20.100000000000001" customHeight="1">
      <c r="A52" s="142" t="s">
        <v>203</v>
      </c>
      <c r="B52" s="143"/>
      <c r="C52" s="174" t="s">
        <v>326</v>
      </c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6"/>
      <c r="AC52" s="147" t="s">
        <v>327</v>
      </c>
      <c r="AD52" s="148"/>
      <c r="AE52" s="149" t="str">
        <f>IF(VLOOKUP(AC52,'04'!$AC$8:$BH$273,3,FALSE)+VLOOKUP(AC52,'05'!$AC$8:$BP$273,3,FALSE)+VLOOKUP(AC52,'06'!$AC$8:$BH$274,3,FALSE)=0,"",VLOOKUP(AC52,'04'!$AC$8:$BH$273,3,FALSE)+VLOOKUP(AC52,'05'!$AC$8:$BP$273,3,FALSE)+VLOOKUP(AC52,'06'!$AC$8:$BH$274,3,FALSE))</f>
        <v/>
      </c>
      <c r="AF52" s="150"/>
      <c r="AG52" s="150"/>
      <c r="AH52" s="151"/>
      <c r="AI52" s="149" t="str">
        <f>IF(VLOOKUP(AC52,'04'!$AC$8:$BH$273,7,FALSE)+VLOOKUP(AC52,'05'!$AC$8:$BP$273,15,FALSE)+VLOOKUP(AC52,'06'!$AC$8:$BH$274,7,FALSE)=0,"",VLOOKUP(AC52,'04'!$AC$8:$BH$273,7,FALSE)+VLOOKUP(AC52,'05'!$AC$8:$BP$273,15,FALSE)+VLOOKUP(AC52,'06'!$AC$8:$BH$274,7,FALSE))</f>
        <v/>
      </c>
      <c r="AJ52" s="150"/>
      <c r="AK52" s="150"/>
      <c r="AL52" s="151"/>
      <c r="AM52" s="149" t="str">
        <f>IF(VLOOKUP($AC52,'04'!$AC$8:$BH$273,11,FALSE)+VLOOKUP($AC52,'05'!$AC$8:$BP$273,19,FALSE)+VLOOKUP($AC52,'06'!$AC$8:$BH$274,11,FALSE)=0,"",VLOOKUP($AC52,'04'!$AC$8:$BH$273,11,FALSE)+VLOOKUP($AC52,'05'!$AC$8:$BP$273,19,FALSE)+VLOOKUP($AC52,'06'!$AC$8:$BH$274,11,FALSE))</f>
        <v/>
      </c>
      <c r="AN52" s="150"/>
      <c r="AO52" s="150"/>
      <c r="AP52" s="151"/>
      <c r="AQ52" s="247" t="s">
        <v>687</v>
      </c>
      <c r="AR52" s="248"/>
      <c r="AS52" s="248"/>
      <c r="AT52" s="249"/>
      <c r="AU52" s="149"/>
      <c r="AV52" s="150"/>
      <c r="AW52" s="150"/>
      <c r="AX52" s="151"/>
      <c r="AY52" s="247" t="s">
        <v>687</v>
      </c>
      <c r="AZ52" s="248"/>
      <c r="BA52" s="248"/>
      <c r="BB52" s="249"/>
      <c r="BC52" s="149" t="str">
        <f>IF(VLOOKUP($AC52,'04'!$AC$8:$BH$273,27,FALSE)+VLOOKUP($AC52,'05'!$AC$8:$BP$273,35,FALSE)+VLOOKUP($AC52,'06'!$AC$8:$BH$274,27,FALSE)=0,"",VLOOKUP($AC52,'04'!$AC$8:$BH$273,27,FALSE)+VLOOKUP($AC52,'05'!$AC$8:$BP$273,35,FALSE)+VLOOKUP($AC52,'06'!$AC$8:$BH$274,27,FALSE))</f>
        <v/>
      </c>
      <c r="BD52" s="150"/>
      <c r="BE52" s="150"/>
      <c r="BF52" s="151"/>
      <c r="BG52" s="140" t="str">
        <f t="shared" si="0"/>
        <v>n.é.</v>
      </c>
      <c r="BH52" s="141"/>
    </row>
    <row r="53" spans="1:60" ht="20.100000000000001" customHeight="1">
      <c r="A53" s="142" t="s">
        <v>204</v>
      </c>
      <c r="B53" s="143"/>
      <c r="C53" s="174" t="s">
        <v>328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6"/>
      <c r="AC53" s="147" t="s">
        <v>329</v>
      </c>
      <c r="AD53" s="148"/>
      <c r="AE53" s="149" t="str">
        <f>IF(VLOOKUP(AC53,'04'!$AC$8:$BH$273,3,FALSE)+VLOOKUP(AC53,'05'!$AC$8:$BP$273,3,FALSE)+VLOOKUP(AC53,'06'!$AC$8:$BH$274,3,FALSE)=0,"",VLOOKUP(AC53,'04'!$AC$8:$BH$273,3,FALSE)+VLOOKUP(AC53,'05'!$AC$8:$BP$273,3,FALSE)+VLOOKUP(AC53,'06'!$AC$8:$BH$274,3,FALSE))</f>
        <v/>
      </c>
      <c r="AF53" s="150"/>
      <c r="AG53" s="150"/>
      <c r="AH53" s="151"/>
      <c r="AI53" s="149">
        <f>IF(VLOOKUP(AC53,'04'!$AC$8:$BH$273,7,FALSE)+VLOOKUP(AC53,'05'!$AC$8:$BP$273,15,FALSE)+VLOOKUP(AC53,'06'!$AC$8:$BH$274,7,FALSE)=0,"",VLOOKUP(AC53,'04'!$AC$8:$BH$273,7,FALSE)+VLOOKUP(AC53,'05'!$AC$8:$BP$273,15,FALSE)+VLOOKUP(AC53,'06'!$AC$8:$BH$274,7,FALSE))</f>
        <v>5351</v>
      </c>
      <c r="AJ53" s="150"/>
      <c r="AK53" s="150"/>
      <c r="AL53" s="151"/>
      <c r="AM53" s="149">
        <f>IF(VLOOKUP($AC53,'04'!$AC$8:$BH$273,11,FALSE)+VLOOKUP($AC53,'05'!$AC$8:$BP$273,19,FALSE)+VLOOKUP($AC53,'06'!$AC$8:$BH$274,11,FALSE)=0,"",VLOOKUP($AC53,'04'!$AC$8:$BH$273,11,FALSE)+VLOOKUP($AC53,'05'!$AC$8:$BP$273,19,FALSE)+VLOOKUP($AC53,'06'!$AC$8:$BH$274,11,FALSE))</f>
        <v>5351</v>
      </c>
      <c r="AN53" s="150"/>
      <c r="AO53" s="150"/>
      <c r="AP53" s="151"/>
      <c r="AQ53" s="247" t="s">
        <v>687</v>
      </c>
      <c r="AR53" s="248"/>
      <c r="AS53" s="248"/>
      <c r="AT53" s="249"/>
      <c r="AU53" s="149"/>
      <c r="AV53" s="150"/>
      <c r="AW53" s="150"/>
      <c r="AX53" s="151"/>
      <c r="AY53" s="247" t="s">
        <v>687</v>
      </c>
      <c r="AZ53" s="248"/>
      <c r="BA53" s="248"/>
      <c r="BB53" s="249"/>
      <c r="BC53" s="149">
        <f>IF(VLOOKUP($AC53,'04'!$AC$8:$BH$273,27,FALSE)+VLOOKUP($AC53,'05'!$AC$8:$BP$273,35,FALSE)+VLOOKUP($AC53,'06'!$AC$8:$BH$274,27,FALSE)=0,"",VLOOKUP($AC53,'04'!$AC$8:$BH$273,27,FALSE)+VLOOKUP($AC53,'05'!$AC$8:$BP$273,35,FALSE)+VLOOKUP($AC53,'06'!$AC$8:$BH$274,27,FALSE))</f>
        <v>5351</v>
      </c>
      <c r="BD53" s="150"/>
      <c r="BE53" s="150"/>
      <c r="BF53" s="151"/>
      <c r="BG53" s="140">
        <f t="shared" si="0"/>
        <v>1</v>
      </c>
      <c r="BH53" s="141"/>
    </row>
    <row r="54" spans="1:60" ht="20.100000000000001" customHeight="1">
      <c r="A54" s="142" t="s">
        <v>205</v>
      </c>
      <c r="B54" s="143"/>
      <c r="C54" s="174" t="s">
        <v>330</v>
      </c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6"/>
      <c r="AC54" s="147" t="s">
        <v>331</v>
      </c>
      <c r="AD54" s="148"/>
      <c r="AE54" s="149" t="str">
        <f>IF(VLOOKUP(AC54,'04'!$AC$8:$BH$273,3,FALSE)+VLOOKUP(AC54,'05'!$AC$8:$BP$273,3,FALSE)+VLOOKUP(AC54,'06'!$AC$8:$BH$274,3,FALSE)=0,"",VLOOKUP(AC54,'04'!$AC$8:$BH$273,3,FALSE)+VLOOKUP(AC54,'05'!$AC$8:$BP$273,3,FALSE)+VLOOKUP(AC54,'06'!$AC$8:$BH$274,3,FALSE))</f>
        <v/>
      </c>
      <c r="AF54" s="150"/>
      <c r="AG54" s="150"/>
      <c r="AH54" s="151"/>
      <c r="AI54" s="149" t="str">
        <f>IF(VLOOKUP(AC54,'04'!$AC$8:$BH$273,7,FALSE)+VLOOKUP(AC54,'05'!$AC$8:$BP$273,15,FALSE)+VLOOKUP(AC54,'06'!$AC$8:$BH$274,7,FALSE)=0,"",VLOOKUP(AC54,'04'!$AC$8:$BH$273,7,FALSE)+VLOOKUP(AC54,'05'!$AC$8:$BP$273,15,FALSE)+VLOOKUP(AC54,'06'!$AC$8:$BH$274,7,FALSE))</f>
        <v/>
      </c>
      <c r="AJ54" s="150"/>
      <c r="AK54" s="150"/>
      <c r="AL54" s="151"/>
      <c r="AM54" s="149" t="str">
        <f>IF(VLOOKUP($AC54,'04'!$AC$8:$BH$273,11,FALSE)+VLOOKUP($AC54,'05'!$AC$8:$BP$273,19,FALSE)+VLOOKUP($AC54,'06'!$AC$8:$BH$274,11,FALSE)=0,"",VLOOKUP($AC54,'04'!$AC$8:$BH$273,11,FALSE)+VLOOKUP($AC54,'05'!$AC$8:$BP$273,19,FALSE)+VLOOKUP($AC54,'06'!$AC$8:$BH$274,11,FALSE))</f>
        <v/>
      </c>
      <c r="AN54" s="150"/>
      <c r="AO54" s="150"/>
      <c r="AP54" s="151"/>
      <c r="AQ54" s="247" t="s">
        <v>687</v>
      </c>
      <c r="AR54" s="248"/>
      <c r="AS54" s="248"/>
      <c r="AT54" s="249"/>
      <c r="AU54" s="149"/>
      <c r="AV54" s="150"/>
      <c r="AW54" s="150"/>
      <c r="AX54" s="151"/>
      <c r="AY54" s="247" t="s">
        <v>687</v>
      </c>
      <c r="AZ54" s="248"/>
      <c r="BA54" s="248"/>
      <c r="BB54" s="249"/>
      <c r="BC54" s="149" t="str">
        <f>IF(VLOOKUP($AC54,'04'!$AC$8:$BH$273,27,FALSE)+VLOOKUP($AC54,'05'!$AC$8:$BP$273,35,FALSE)+VLOOKUP($AC54,'06'!$AC$8:$BH$274,27,FALSE)=0,"",VLOOKUP($AC54,'04'!$AC$8:$BH$273,27,FALSE)+VLOOKUP($AC54,'05'!$AC$8:$BP$273,35,FALSE)+VLOOKUP($AC54,'06'!$AC$8:$BH$274,27,FALSE))</f>
        <v/>
      </c>
      <c r="BD54" s="150"/>
      <c r="BE54" s="150"/>
      <c r="BF54" s="151"/>
      <c r="BG54" s="140" t="str">
        <f t="shared" si="0"/>
        <v>n.é.</v>
      </c>
      <c r="BH54" s="141"/>
    </row>
    <row r="55" spans="1:60" ht="20.100000000000001" customHeight="1">
      <c r="A55" s="142" t="s">
        <v>206</v>
      </c>
      <c r="B55" s="143"/>
      <c r="C55" s="174" t="s">
        <v>332</v>
      </c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6"/>
      <c r="AC55" s="147" t="s">
        <v>333</v>
      </c>
      <c r="AD55" s="148"/>
      <c r="AE55" s="149" t="str">
        <f>IF(VLOOKUP(AC55,'04'!$AC$8:$BH$273,3,FALSE)+VLOOKUP(AC55,'05'!$AC$8:$BP$273,3,FALSE)+VLOOKUP(AC55,'06'!$AC$8:$BH$274,3,FALSE)=0,"",VLOOKUP(AC55,'04'!$AC$8:$BH$273,3,FALSE)+VLOOKUP(AC55,'05'!$AC$8:$BP$273,3,FALSE)+VLOOKUP(AC55,'06'!$AC$8:$BH$274,3,FALSE))</f>
        <v/>
      </c>
      <c r="AF55" s="150"/>
      <c r="AG55" s="150"/>
      <c r="AH55" s="151"/>
      <c r="AI55" s="149" t="str">
        <f>IF(VLOOKUP(AC55,'04'!$AC$8:$BH$273,7,FALSE)+VLOOKUP(AC55,'05'!$AC$8:$BP$273,15,FALSE)+VLOOKUP(AC55,'06'!$AC$8:$BH$274,7,FALSE)=0,"",VLOOKUP(AC55,'04'!$AC$8:$BH$273,7,FALSE)+VLOOKUP(AC55,'05'!$AC$8:$BP$273,15,FALSE)+VLOOKUP(AC55,'06'!$AC$8:$BH$274,7,FALSE))</f>
        <v/>
      </c>
      <c r="AJ55" s="150"/>
      <c r="AK55" s="150"/>
      <c r="AL55" s="151"/>
      <c r="AM55" s="149" t="str">
        <f>IF(VLOOKUP($AC55,'04'!$AC$8:$BH$273,11,FALSE)+VLOOKUP($AC55,'05'!$AC$8:$BP$273,19,FALSE)+VLOOKUP($AC55,'06'!$AC$8:$BH$274,11,FALSE)=0,"",VLOOKUP($AC55,'04'!$AC$8:$BH$273,11,FALSE)+VLOOKUP($AC55,'05'!$AC$8:$BP$273,19,FALSE)+VLOOKUP($AC55,'06'!$AC$8:$BH$274,11,FALSE))</f>
        <v/>
      </c>
      <c r="AN55" s="150"/>
      <c r="AO55" s="150"/>
      <c r="AP55" s="151"/>
      <c r="AQ55" s="247" t="s">
        <v>687</v>
      </c>
      <c r="AR55" s="248"/>
      <c r="AS55" s="248"/>
      <c r="AT55" s="249"/>
      <c r="AU55" s="149"/>
      <c r="AV55" s="150"/>
      <c r="AW55" s="150"/>
      <c r="AX55" s="151"/>
      <c r="AY55" s="247" t="s">
        <v>687</v>
      </c>
      <c r="AZ55" s="248"/>
      <c r="BA55" s="248"/>
      <c r="BB55" s="249"/>
      <c r="BC55" s="149" t="str">
        <f>IF(VLOOKUP($AC55,'04'!$AC$8:$BH$273,27,FALSE)+VLOOKUP($AC55,'05'!$AC$8:$BP$273,35,FALSE)+VLOOKUP($AC55,'06'!$AC$8:$BH$274,27,FALSE)=0,"",VLOOKUP($AC55,'04'!$AC$8:$BH$273,27,FALSE)+VLOOKUP($AC55,'05'!$AC$8:$BP$273,35,FALSE)+VLOOKUP($AC55,'06'!$AC$8:$BH$274,27,FALSE))</f>
        <v/>
      </c>
      <c r="BD55" s="150"/>
      <c r="BE55" s="150"/>
      <c r="BF55" s="151"/>
      <c r="BG55" s="140" t="str">
        <f t="shared" si="0"/>
        <v>n.é.</v>
      </c>
      <c r="BH55" s="141"/>
    </row>
    <row r="56" spans="1:60" ht="20.100000000000001" customHeight="1">
      <c r="A56" s="142" t="s">
        <v>207</v>
      </c>
      <c r="B56" s="143"/>
      <c r="C56" s="174" t="s">
        <v>334</v>
      </c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6"/>
      <c r="AC56" s="147" t="s">
        <v>335</v>
      </c>
      <c r="AD56" s="148"/>
      <c r="AE56" s="149" t="str">
        <f>IF(VLOOKUP(AC56,'04'!$AC$8:$BH$273,3,FALSE)+VLOOKUP(AC56,'05'!$AC$8:$BP$273,3,FALSE)+VLOOKUP(AC56,'06'!$AC$8:$BH$274,3,FALSE)=0,"",VLOOKUP(AC56,'04'!$AC$8:$BH$273,3,FALSE)+VLOOKUP(AC56,'05'!$AC$8:$BP$273,3,FALSE)+VLOOKUP(AC56,'06'!$AC$8:$BH$274,3,FALSE))</f>
        <v/>
      </c>
      <c r="AF56" s="150"/>
      <c r="AG56" s="150"/>
      <c r="AH56" s="151"/>
      <c r="AI56" s="149" t="str">
        <f>IF(VLOOKUP(AC56,'04'!$AC$8:$BH$273,7,FALSE)+VLOOKUP(AC56,'05'!$AC$8:$BP$273,15,FALSE)+VLOOKUP(AC56,'06'!$AC$8:$BH$274,7,FALSE)=0,"",VLOOKUP(AC56,'04'!$AC$8:$BH$273,7,FALSE)+VLOOKUP(AC56,'05'!$AC$8:$BP$273,15,FALSE)+VLOOKUP(AC56,'06'!$AC$8:$BH$274,7,FALSE))</f>
        <v/>
      </c>
      <c r="AJ56" s="150"/>
      <c r="AK56" s="150"/>
      <c r="AL56" s="151"/>
      <c r="AM56" s="149" t="str">
        <f>IF(VLOOKUP($AC56,'04'!$AC$8:$BH$273,11,FALSE)+VLOOKUP($AC56,'05'!$AC$8:$BP$273,19,FALSE)+VLOOKUP($AC56,'06'!$AC$8:$BH$274,11,FALSE)=0,"",VLOOKUP($AC56,'04'!$AC$8:$BH$273,11,FALSE)+VLOOKUP($AC56,'05'!$AC$8:$BP$273,19,FALSE)+VLOOKUP($AC56,'06'!$AC$8:$BH$274,11,FALSE))</f>
        <v/>
      </c>
      <c r="AN56" s="150"/>
      <c r="AO56" s="150"/>
      <c r="AP56" s="151"/>
      <c r="AQ56" s="247" t="s">
        <v>687</v>
      </c>
      <c r="AR56" s="248"/>
      <c r="AS56" s="248"/>
      <c r="AT56" s="249"/>
      <c r="AU56" s="149"/>
      <c r="AV56" s="150"/>
      <c r="AW56" s="150"/>
      <c r="AX56" s="151"/>
      <c r="AY56" s="247" t="s">
        <v>687</v>
      </c>
      <c r="AZ56" s="248"/>
      <c r="BA56" s="248"/>
      <c r="BB56" s="249"/>
      <c r="BC56" s="149" t="str">
        <f>IF(VLOOKUP($AC56,'04'!$AC$8:$BH$273,27,FALSE)+VLOOKUP($AC56,'05'!$AC$8:$BP$273,35,FALSE)+VLOOKUP($AC56,'06'!$AC$8:$BH$274,27,FALSE)=0,"",VLOOKUP($AC56,'04'!$AC$8:$BH$273,27,FALSE)+VLOOKUP($AC56,'05'!$AC$8:$BP$273,35,FALSE)+VLOOKUP($AC56,'06'!$AC$8:$BH$274,27,FALSE))</f>
        <v/>
      </c>
      <c r="BD56" s="150"/>
      <c r="BE56" s="150"/>
      <c r="BF56" s="151"/>
      <c r="BG56" s="140" t="str">
        <f t="shared" si="0"/>
        <v>n.é.</v>
      </c>
      <c r="BH56" s="141"/>
    </row>
    <row r="57" spans="1:60" s="3" customFormat="1" ht="20.100000000000001" customHeight="1">
      <c r="A57" s="162" t="s">
        <v>208</v>
      </c>
      <c r="B57" s="163"/>
      <c r="C57" s="164" t="s">
        <v>336</v>
      </c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6"/>
      <c r="AC57" s="167" t="s">
        <v>337</v>
      </c>
      <c r="AD57" s="168"/>
      <c r="AE57" s="169">
        <f>SUM(AE52:AH56)</f>
        <v>0</v>
      </c>
      <c r="AF57" s="170"/>
      <c r="AG57" s="170"/>
      <c r="AH57" s="171"/>
      <c r="AI57" s="169">
        <f t="shared" ref="AI57" si="29">SUM(AI52:AL56)</f>
        <v>5351</v>
      </c>
      <c r="AJ57" s="170"/>
      <c r="AK57" s="170"/>
      <c r="AL57" s="171"/>
      <c r="AM57" s="169">
        <f t="shared" ref="AM57" si="30">SUM(AM52:AP56)</f>
        <v>5351</v>
      </c>
      <c r="AN57" s="170"/>
      <c r="AO57" s="170"/>
      <c r="AP57" s="171"/>
      <c r="AQ57" s="274" t="s">
        <v>687</v>
      </c>
      <c r="AR57" s="275"/>
      <c r="AS57" s="275"/>
      <c r="AT57" s="276"/>
      <c r="AU57" s="169">
        <f t="shared" ref="AU57" si="31">SUM(AU52:AX56)</f>
        <v>0</v>
      </c>
      <c r="AV57" s="170"/>
      <c r="AW57" s="170"/>
      <c r="AX57" s="171"/>
      <c r="AY57" s="274" t="s">
        <v>687</v>
      </c>
      <c r="AZ57" s="275"/>
      <c r="BA57" s="275"/>
      <c r="BB57" s="276"/>
      <c r="BC57" s="169">
        <f t="shared" ref="BC57" si="32">SUM(BC52:BF56)</f>
        <v>5351</v>
      </c>
      <c r="BD57" s="170"/>
      <c r="BE57" s="170"/>
      <c r="BF57" s="171"/>
      <c r="BG57" s="172">
        <f>IF(AI57&gt;0,BC57/AI57,"n.é.")</f>
        <v>1</v>
      </c>
      <c r="BH57" s="173"/>
    </row>
    <row r="58" spans="1:60" ht="20.100000000000001" customHeight="1">
      <c r="A58" s="142" t="s">
        <v>209</v>
      </c>
      <c r="B58" s="143"/>
      <c r="C58" s="174" t="s">
        <v>454</v>
      </c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6"/>
      <c r="AC58" s="147" t="s">
        <v>338</v>
      </c>
      <c r="AD58" s="148"/>
      <c r="AE58" s="149" t="str">
        <f>IF(VLOOKUP(AC58,'04'!$AC$8:$BH$273,3,FALSE)+VLOOKUP(AC58,'05'!$AC$8:$BP$273,3,FALSE)+VLOOKUP(AC58,'06'!$AC$8:$BH$274,3,FALSE)=0,"",VLOOKUP(AC58,'04'!$AC$8:$BH$273,3,FALSE)+VLOOKUP(AC58,'05'!$AC$8:$BP$273,3,FALSE)+VLOOKUP(AC58,'06'!$AC$8:$BH$274,3,FALSE))</f>
        <v/>
      </c>
      <c r="AF58" s="150"/>
      <c r="AG58" s="150"/>
      <c r="AH58" s="151"/>
      <c r="AI58" s="149" t="str">
        <f>IF(VLOOKUP(AC58,'04'!$AC$8:$BH$273,7,FALSE)+VLOOKUP(AC58,'05'!$AC$8:$BP$273,15,FALSE)+VLOOKUP(AC58,'06'!$AC$8:$BH$274,7,FALSE)=0,"",VLOOKUP(AC58,'04'!$AC$8:$BH$273,7,FALSE)+VLOOKUP(AC58,'05'!$AC$8:$BP$273,15,FALSE)+VLOOKUP(AC58,'06'!$AC$8:$BH$274,7,FALSE))</f>
        <v/>
      </c>
      <c r="AJ58" s="150"/>
      <c r="AK58" s="150"/>
      <c r="AL58" s="151"/>
      <c r="AM58" s="149" t="str">
        <f>IF(VLOOKUP($AC58,'04'!$AC$8:$BH$273,11,FALSE)+VLOOKUP($AC58,'05'!$AC$8:$BP$273,19,FALSE)+VLOOKUP($AC58,'06'!$AC$8:$BH$274,11,FALSE)=0,"",VLOOKUP($AC58,'04'!$AC$8:$BH$273,11,FALSE)+VLOOKUP($AC58,'05'!$AC$8:$BP$273,19,FALSE)+VLOOKUP($AC58,'06'!$AC$8:$BH$274,11,FALSE))</f>
        <v/>
      </c>
      <c r="AN58" s="150"/>
      <c r="AO58" s="150"/>
      <c r="AP58" s="151"/>
      <c r="AQ58" s="247" t="s">
        <v>687</v>
      </c>
      <c r="AR58" s="248"/>
      <c r="AS58" s="248"/>
      <c r="AT58" s="249"/>
      <c r="AU58" s="149"/>
      <c r="AV58" s="150"/>
      <c r="AW58" s="150"/>
      <c r="AX58" s="151"/>
      <c r="AY58" s="247" t="s">
        <v>687</v>
      </c>
      <c r="AZ58" s="248"/>
      <c r="BA58" s="248"/>
      <c r="BB58" s="249"/>
      <c r="BC58" s="149" t="str">
        <f>IF(VLOOKUP($AC58,'04'!$AC$8:$BH$273,27,FALSE)+VLOOKUP($AC58,'05'!$AC$8:$BP$273,35,FALSE)+VLOOKUP($AC58,'06'!$AC$8:$BH$274,27,FALSE)=0,"",VLOOKUP($AC58,'04'!$AC$8:$BH$273,27,FALSE)+VLOOKUP($AC58,'05'!$AC$8:$BP$273,35,FALSE)+VLOOKUP($AC58,'06'!$AC$8:$BH$274,27,FALSE))</f>
        <v/>
      </c>
      <c r="BD58" s="150"/>
      <c r="BE58" s="150"/>
      <c r="BF58" s="151"/>
      <c r="BG58" s="140" t="str">
        <f t="shared" si="0"/>
        <v>n.é.</v>
      </c>
      <c r="BH58" s="141"/>
    </row>
    <row r="59" spans="1:60" ht="20.100000000000001" customHeight="1">
      <c r="A59" s="142" t="s">
        <v>210</v>
      </c>
      <c r="B59" s="143"/>
      <c r="C59" s="144" t="s">
        <v>455</v>
      </c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6"/>
      <c r="AC59" s="147" t="s">
        <v>339</v>
      </c>
      <c r="AD59" s="148"/>
      <c r="AE59" s="149">
        <f>IF(VLOOKUP(AC59,'04'!$AC$8:$BH$273,3,FALSE)+VLOOKUP(AC59,'05'!$AC$8:$BP$273,3,FALSE)+VLOOKUP(AC59,'06'!$AC$8:$BH$274,3,FALSE)=0,"",VLOOKUP(AC59,'04'!$AC$8:$BH$273,3,FALSE)+VLOOKUP(AC59,'05'!$AC$8:$BP$273,3,FALSE)+VLOOKUP(AC59,'06'!$AC$8:$BH$274,3,FALSE))</f>
        <v>100</v>
      </c>
      <c r="AF59" s="150"/>
      <c r="AG59" s="150"/>
      <c r="AH59" s="151"/>
      <c r="AI59" s="149">
        <f>IF(VLOOKUP(AC59,'04'!$AC$8:$BH$273,7,FALSE)+VLOOKUP(AC59,'05'!$AC$8:$BP$273,15,FALSE)+VLOOKUP(AC59,'06'!$AC$8:$BH$274,7,FALSE)=0,"",VLOOKUP(AC59,'04'!$AC$8:$BH$273,7,FALSE)+VLOOKUP(AC59,'05'!$AC$8:$BP$273,15,FALSE)+VLOOKUP(AC59,'06'!$AC$8:$BH$274,7,FALSE))</f>
        <v>2843</v>
      </c>
      <c r="AJ59" s="150"/>
      <c r="AK59" s="150"/>
      <c r="AL59" s="151"/>
      <c r="AM59" s="149">
        <f>IF(VLOOKUP($AC59,'04'!$AC$8:$BH$273,11,FALSE)+VLOOKUP($AC59,'05'!$AC$8:$BP$273,19,FALSE)+VLOOKUP($AC59,'06'!$AC$8:$BH$274,11,FALSE)=0,"",VLOOKUP($AC59,'04'!$AC$8:$BH$273,11,FALSE)+VLOOKUP($AC59,'05'!$AC$8:$BP$273,19,FALSE)+VLOOKUP($AC59,'06'!$AC$8:$BH$274,11,FALSE))</f>
        <v>2843</v>
      </c>
      <c r="AN59" s="150"/>
      <c r="AO59" s="150"/>
      <c r="AP59" s="151"/>
      <c r="AQ59" s="247" t="s">
        <v>687</v>
      </c>
      <c r="AR59" s="248"/>
      <c r="AS59" s="248"/>
      <c r="AT59" s="249"/>
      <c r="AU59" s="149"/>
      <c r="AV59" s="150"/>
      <c r="AW59" s="150"/>
      <c r="AX59" s="151"/>
      <c r="AY59" s="247" t="s">
        <v>687</v>
      </c>
      <c r="AZ59" s="248"/>
      <c r="BA59" s="248"/>
      <c r="BB59" s="249"/>
      <c r="BC59" s="149">
        <f>IF(VLOOKUP($AC59,'04'!$AC$8:$BH$273,27,FALSE)+VLOOKUP($AC59,'05'!$AC$8:$BP$273,35,FALSE)+VLOOKUP($AC59,'06'!$AC$8:$BH$274,27,FALSE)=0,"",VLOOKUP($AC59,'04'!$AC$8:$BH$273,27,FALSE)+VLOOKUP($AC59,'05'!$AC$8:$BP$273,35,FALSE)+VLOOKUP($AC59,'06'!$AC$8:$BH$274,27,FALSE))</f>
        <v>1843</v>
      </c>
      <c r="BD59" s="150"/>
      <c r="BE59" s="150"/>
      <c r="BF59" s="151"/>
      <c r="BG59" s="140">
        <f t="shared" si="0"/>
        <v>0.64825888146324306</v>
      </c>
      <c r="BH59" s="141"/>
    </row>
    <row r="60" spans="1:60" ht="20.100000000000001" customHeight="1">
      <c r="A60" s="142" t="s">
        <v>211</v>
      </c>
      <c r="B60" s="143"/>
      <c r="C60" s="174" t="s">
        <v>340</v>
      </c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6"/>
      <c r="AC60" s="147" t="s">
        <v>341</v>
      </c>
      <c r="AD60" s="148"/>
      <c r="AE60" s="149" t="str">
        <f>IF(VLOOKUP(AC60,'04'!$AC$8:$BH$273,3,FALSE)+VLOOKUP(AC60,'05'!$AC$8:$BP$273,3,FALSE)+VLOOKUP(AC60,'06'!$AC$8:$BH$274,3,FALSE)=0,"",VLOOKUP(AC60,'04'!$AC$8:$BH$273,3,FALSE)+VLOOKUP(AC60,'05'!$AC$8:$BP$273,3,FALSE)+VLOOKUP(AC60,'06'!$AC$8:$BH$274,3,FALSE))</f>
        <v/>
      </c>
      <c r="AF60" s="150"/>
      <c r="AG60" s="150"/>
      <c r="AH60" s="151"/>
      <c r="AI60" s="149" t="str">
        <f>IF(VLOOKUP(AC60,'04'!$AC$8:$BH$273,7,FALSE)+VLOOKUP(AC60,'05'!$AC$8:$BP$273,15,FALSE)+VLOOKUP(AC60,'06'!$AC$8:$BH$274,7,FALSE)=0,"",VLOOKUP(AC60,'04'!$AC$8:$BH$273,7,FALSE)+VLOOKUP(AC60,'05'!$AC$8:$BP$273,15,FALSE)+VLOOKUP(AC60,'06'!$AC$8:$BH$274,7,FALSE))</f>
        <v/>
      </c>
      <c r="AJ60" s="150"/>
      <c r="AK60" s="150"/>
      <c r="AL60" s="151"/>
      <c r="AM60" s="149" t="str">
        <f>IF(VLOOKUP($AC60,'04'!$AC$8:$BH$273,11,FALSE)+VLOOKUP($AC60,'05'!$AC$8:$BP$273,19,FALSE)+VLOOKUP($AC60,'06'!$AC$8:$BH$274,11,FALSE)=0,"",VLOOKUP($AC60,'04'!$AC$8:$BH$273,11,FALSE)+VLOOKUP($AC60,'05'!$AC$8:$BP$273,19,FALSE)+VLOOKUP($AC60,'06'!$AC$8:$BH$274,11,FALSE))</f>
        <v/>
      </c>
      <c r="AN60" s="150"/>
      <c r="AO60" s="150"/>
      <c r="AP60" s="151"/>
      <c r="AQ60" s="247" t="s">
        <v>687</v>
      </c>
      <c r="AR60" s="248"/>
      <c r="AS60" s="248"/>
      <c r="AT60" s="249"/>
      <c r="AU60" s="149"/>
      <c r="AV60" s="150"/>
      <c r="AW60" s="150"/>
      <c r="AX60" s="151"/>
      <c r="AY60" s="247" t="s">
        <v>687</v>
      </c>
      <c r="AZ60" s="248"/>
      <c r="BA60" s="248"/>
      <c r="BB60" s="249"/>
      <c r="BC60" s="149" t="str">
        <f>IF(VLOOKUP($AC60,'04'!$AC$8:$BH$273,27,FALSE)+VLOOKUP($AC60,'05'!$AC$8:$BP$273,35,FALSE)+VLOOKUP($AC60,'06'!$AC$8:$BH$274,27,FALSE)=0,"",VLOOKUP($AC60,'04'!$AC$8:$BH$273,27,FALSE)+VLOOKUP($AC60,'05'!$AC$8:$BP$273,35,FALSE)+VLOOKUP($AC60,'06'!$AC$8:$BH$274,27,FALSE))</f>
        <v/>
      </c>
      <c r="BD60" s="150"/>
      <c r="BE60" s="150"/>
      <c r="BF60" s="151"/>
      <c r="BG60" s="140" t="str">
        <f t="shared" si="0"/>
        <v>n.é.</v>
      </c>
      <c r="BH60" s="141"/>
    </row>
    <row r="61" spans="1:60" s="3" customFormat="1" ht="20.100000000000001" customHeight="1">
      <c r="A61" s="162" t="s">
        <v>212</v>
      </c>
      <c r="B61" s="163"/>
      <c r="C61" s="164" t="s">
        <v>342</v>
      </c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6"/>
      <c r="AC61" s="167" t="s">
        <v>343</v>
      </c>
      <c r="AD61" s="168"/>
      <c r="AE61" s="169">
        <f>SUM(AE58:AH60)</f>
        <v>100</v>
      </c>
      <c r="AF61" s="170"/>
      <c r="AG61" s="170"/>
      <c r="AH61" s="171"/>
      <c r="AI61" s="169">
        <f t="shared" ref="AI61" si="33">SUM(AI58:AL60)</f>
        <v>2843</v>
      </c>
      <c r="AJ61" s="170"/>
      <c r="AK61" s="170"/>
      <c r="AL61" s="171"/>
      <c r="AM61" s="169">
        <f t="shared" ref="AM61" si="34">SUM(AM58:AP60)</f>
        <v>2843</v>
      </c>
      <c r="AN61" s="170"/>
      <c r="AO61" s="170"/>
      <c r="AP61" s="171"/>
      <c r="AQ61" s="274" t="s">
        <v>687</v>
      </c>
      <c r="AR61" s="275"/>
      <c r="AS61" s="275"/>
      <c r="AT61" s="276"/>
      <c r="AU61" s="169">
        <f t="shared" ref="AU61" si="35">SUM(AU58:AX60)</f>
        <v>0</v>
      </c>
      <c r="AV61" s="170"/>
      <c r="AW61" s="170"/>
      <c r="AX61" s="171"/>
      <c r="AY61" s="274" t="s">
        <v>687</v>
      </c>
      <c r="AZ61" s="275"/>
      <c r="BA61" s="275"/>
      <c r="BB61" s="276"/>
      <c r="BC61" s="169">
        <f t="shared" ref="BC61" si="36">SUM(BC58:BF60)</f>
        <v>1843</v>
      </c>
      <c r="BD61" s="170"/>
      <c r="BE61" s="170"/>
      <c r="BF61" s="171"/>
      <c r="BG61" s="172">
        <f t="shared" si="0"/>
        <v>0.64825888146324306</v>
      </c>
      <c r="BH61" s="173"/>
    </row>
    <row r="62" spans="1:60" ht="20.100000000000001" customHeight="1">
      <c r="A62" s="142" t="s">
        <v>213</v>
      </c>
      <c r="B62" s="143"/>
      <c r="C62" s="174" t="s">
        <v>456</v>
      </c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6"/>
      <c r="AC62" s="147" t="s">
        <v>344</v>
      </c>
      <c r="AD62" s="148"/>
      <c r="AE62" s="149" t="str">
        <f>IF(VLOOKUP(AC62,'04'!$AC$8:$BH$273,3,FALSE)+VLOOKUP(AC62,'05'!$AC$8:$BP$273,3,FALSE)+VLOOKUP(AC62,'06'!$AC$8:$BH$274,3,FALSE)=0,"",VLOOKUP(AC62,'04'!$AC$8:$BH$273,3,FALSE)+VLOOKUP(AC62,'05'!$AC$8:$BP$273,3,FALSE)+VLOOKUP(AC62,'06'!$AC$8:$BH$274,3,FALSE))</f>
        <v/>
      </c>
      <c r="AF62" s="150"/>
      <c r="AG62" s="150"/>
      <c r="AH62" s="151"/>
      <c r="AI62" s="149" t="str">
        <f>IF(VLOOKUP(AC62,'04'!$AC$8:$BH$273,7,FALSE)+VLOOKUP(AC62,'05'!$AC$8:$BP$273,15,FALSE)+VLOOKUP(AC62,'06'!$AC$8:$BH$274,7,FALSE)=0,"",VLOOKUP(AC62,'04'!$AC$8:$BH$273,7,FALSE)+VLOOKUP(AC62,'05'!$AC$8:$BP$273,15,FALSE)+VLOOKUP(AC62,'06'!$AC$8:$BH$274,7,FALSE))</f>
        <v/>
      </c>
      <c r="AJ62" s="150"/>
      <c r="AK62" s="150"/>
      <c r="AL62" s="151"/>
      <c r="AM62" s="149" t="str">
        <f>IF(VLOOKUP($AC62,'04'!$AC$8:$BH$273,11,FALSE)+VLOOKUP($AC62,'05'!$AC$8:$BP$273,19,FALSE)+VLOOKUP($AC62,'06'!$AC$8:$BH$274,11,FALSE)=0,"",VLOOKUP($AC62,'04'!$AC$8:$BH$273,11,FALSE)+VLOOKUP($AC62,'05'!$AC$8:$BP$273,19,FALSE)+VLOOKUP($AC62,'06'!$AC$8:$BH$274,11,FALSE))</f>
        <v/>
      </c>
      <c r="AN62" s="150"/>
      <c r="AO62" s="150"/>
      <c r="AP62" s="151"/>
      <c r="AQ62" s="247" t="s">
        <v>687</v>
      </c>
      <c r="AR62" s="248"/>
      <c r="AS62" s="248"/>
      <c r="AT62" s="249"/>
      <c r="AU62" s="149"/>
      <c r="AV62" s="150"/>
      <c r="AW62" s="150"/>
      <c r="AX62" s="151"/>
      <c r="AY62" s="247" t="s">
        <v>687</v>
      </c>
      <c r="AZ62" s="248"/>
      <c r="BA62" s="248"/>
      <c r="BB62" s="249"/>
      <c r="BC62" s="149" t="str">
        <f>IF(VLOOKUP($AC62,'04'!$AC$8:$BH$273,27,FALSE)+VLOOKUP($AC62,'05'!$AC$8:$BP$273,35,FALSE)+VLOOKUP($AC62,'06'!$AC$8:$BH$274,27,FALSE)=0,"",VLOOKUP($AC62,'04'!$AC$8:$BH$273,27,FALSE)+VLOOKUP($AC62,'05'!$AC$8:$BP$273,35,FALSE)+VLOOKUP($AC62,'06'!$AC$8:$BH$274,27,FALSE))</f>
        <v/>
      </c>
      <c r="BD62" s="150"/>
      <c r="BE62" s="150"/>
      <c r="BF62" s="151"/>
      <c r="BG62" s="140" t="str">
        <f t="shared" si="0"/>
        <v>n.é.</v>
      </c>
      <c r="BH62" s="141"/>
    </row>
    <row r="63" spans="1:60" ht="20.100000000000001" customHeight="1">
      <c r="A63" s="142" t="s">
        <v>214</v>
      </c>
      <c r="B63" s="143"/>
      <c r="C63" s="144" t="s">
        <v>457</v>
      </c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6"/>
      <c r="AC63" s="147" t="s">
        <v>345</v>
      </c>
      <c r="AD63" s="148"/>
      <c r="AE63" s="149" t="str">
        <f>IF(VLOOKUP(AC63,'04'!$AC$8:$BH$273,3,FALSE)+VLOOKUP(AC63,'05'!$AC$8:$BP$273,3,FALSE)+VLOOKUP(AC63,'06'!$AC$8:$BH$274,3,FALSE)=0,"",VLOOKUP(AC63,'04'!$AC$8:$BH$273,3,FALSE)+VLOOKUP(AC63,'05'!$AC$8:$BP$273,3,FALSE)+VLOOKUP(AC63,'06'!$AC$8:$BH$274,3,FALSE))</f>
        <v/>
      </c>
      <c r="AF63" s="150"/>
      <c r="AG63" s="150"/>
      <c r="AH63" s="151"/>
      <c r="AI63" s="149" t="str">
        <f>IF(VLOOKUP(AC63,'04'!$AC$8:$BH$273,7,FALSE)+VLOOKUP(AC63,'05'!$AC$8:$BP$273,15,FALSE)+VLOOKUP(AC63,'06'!$AC$8:$BH$274,7,FALSE)=0,"",VLOOKUP(AC63,'04'!$AC$8:$BH$273,7,FALSE)+VLOOKUP(AC63,'05'!$AC$8:$BP$273,15,FALSE)+VLOOKUP(AC63,'06'!$AC$8:$BH$274,7,FALSE))</f>
        <v/>
      </c>
      <c r="AJ63" s="150"/>
      <c r="AK63" s="150"/>
      <c r="AL63" s="151"/>
      <c r="AM63" s="149" t="str">
        <f>IF(VLOOKUP($AC63,'04'!$AC$8:$BH$273,11,FALSE)+VLOOKUP($AC63,'05'!$AC$8:$BP$273,19,FALSE)+VLOOKUP($AC63,'06'!$AC$8:$BH$274,11,FALSE)=0,"",VLOOKUP($AC63,'04'!$AC$8:$BH$273,11,FALSE)+VLOOKUP($AC63,'05'!$AC$8:$BP$273,19,FALSE)+VLOOKUP($AC63,'06'!$AC$8:$BH$274,11,FALSE))</f>
        <v/>
      </c>
      <c r="AN63" s="150"/>
      <c r="AO63" s="150"/>
      <c r="AP63" s="151"/>
      <c r="AQ63" s="247" t="s">
        <v>687</v>
      </c>
      <c r="AR63" s="248"/>
      <c r="AS63" s="248"/>
      <c r="AT63" s="249"/>
      <c r="AU63" s="149"/>
      <c r="AV63" s="150"/>
      <c r="AW63" s="150"/>
      <c r="AX63" s="151"/>
      <c r="AY63" s="247" t="s">
        <v>687</v>
      </c>
      <c r="AZ63" s="248"/>
      <c r="BA63" s="248"/>
      <c r="BB63" s="249"/>
      <c r="BC63" s="149" t="str">
        <f>IF(VLOOKUP($AC63,'04'!$AC$8:$BH$273,27,FALSE)+VLOOKUP($AC63,'05'!$AC$8:$BP$273,35,FALSE)+VLOOKUP($AC63,'06'!$AC$8:$BH$274,27,FALSE)=0,"",VLOOKUP($AC63,'04'!$AC$8:$BH$273,27,FALSE)+VLOOKUP($AC63,'05'!$AC$8:$BP$273,35,FALSE)+VLOOKUP($AC63,'06'!$AC$8:$BH$274,27,FALSE))</f>
        <v/>
      </c>
      <c r="BD63" s="150"/>
      <c r="BE63" s="150"/>
      <c r="BF63" s="151"/>
      <c r="BG63" s="140" t="str">
        <f t="shared" si="0"/>
        <v>n.é.</v>
      </c>
      <c r="BH63" s="141"/>
    </row>
    <row r="64" spans="1:60" ht="20.100000000000001" customHeight="1">
      <c r="A64" s="142" t="s">
        <v>215</v>
      </c>
      <c r="B64" s="143"/>
      <c r="C64" s="174" t="s">
        <v>346</v>
      </c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6"/>
      <c r="AC64" s="147" t="s">
        <v>347</v>
      </c>
      <c r="AD64" s="148"/>
      <c r="AE64" s="149">
        <f>IF(VLOOKUP(AC64,'04'!$AC$8:$BH$273,3,FALSE)+VLOOKUP(AC64,'05'!$AC$8:$BP$273,3,FALSE)+VLOOKUP(AC64,'06'!$AC$8:$BH$274,3,FALSE)=0,"",VLOOKUP(AC64,'04'!$AC$8:$BH$273,3,FALSE)+VLOOKUP(AC64,'05'!$AC$8:$BP$273,3,FALSE)+VLOOKUP(AC64,'06'!$AC$8:$BH$274,3,FALSE))</f>
        <v>50</v>
      </c>
      <c r="AF64" s="150"/>
      <c r="AG64" s="150"/>
      <c r="AH64" s="151"/>
      <c r="AI64" s="149">
        <f>IF(VLOOKUP(AC64,'04'!$AC$8:$BH$273,7,FALSE)+VLOOKUP(AC64,'05'!$AC$8:$BP$273,15,FALSE)+VLOOKUP(AC64,'06'!$AC$8:$BH$274,7,FALSE)=0,"",VLOOKUP(AC64,'04'!$AC$8:$BH$273,7,FALSE)+VLOOKUP(AC64,'05'!$AC$8:$BP$273,15,FALSE)+VLOOKUP(AC64,'06'!$AC$8:$BH$274,7,FALSE))</f>
        <v>110</v>
      </c>
      <c r="AJ64" s="150"/>
      <c r="AK64" s="150"/>
      <c r="AL64" s="151"/>
      <c r="AM64" s="149">
        <f>IF(VLOOKUP($AC64,'04'!$AC$8:$BH$273,11,FALSE)+VLOOKUP($AC64,'05'!$AC$8:$BP$273,19,FALSE)+VLOOKUP($AC64,'06'!$AC$8:$BH$274,11,FALSE)=0,"",VLOOKUP($AC64,'04'!$AC$8:$BH$273,11,FALSE)+VLOOKUP($AC64,'05'!$AC$8:$BP$273,19,FALSE)+VLOOKUP($AC64,'06'!$AC$8:$BH$274,11,FALSE))</f>
        <v>110</v>
      </c>
      <c r="AN64" s="150"/>
      <c r="AO64" s="150"/>
      <c r="AP64" s="151"/>
      <c r="AQ64" s="247" t="s">
        <v>687</v>
      </c>
      <c r="AR64" s="248"/>
      <c r="AS64" s="248"/>
      <c r="AT64" s="249"/>
      <c r="AU64" s="149"/>
      <c r="AV64" s="150"/>
      <c r="AW64" s="150"/>
      <c r="AX64" s="151"/>
      <c r="AY64" s="247" t="s">
        <v>687</v>
      </c>
      <c r="AZ64" s="248"/>
      <c r="BA64" s="248"/>
      <c r="BB64" s="249"/>
      <c r="BC64" s="149">
        <f>IF(VLOOKUP($AC64,'04'!$AC$8:$BH$273,27,FALSE)+VLOOKUP($AC64,'05'!$AC$8:$BP$273,35,FALSE)+VLOOKUP($AC64,'06'!$AC$8:$BH$274,27,FALSE)=0,"",VLOOKUP($AC64,'04'!$AC$8:$BH$273,27,FALSE)+VLOOKUP($AC64,'05'!$AC$8:$BP$273,35,FALSE)+VLOOKUP($AC64,'06'!$AC$8:$BH$274,27,FALSE))</f>
        <v>110</v>
      </c>
      <c r="BD64" s="150"/>
      <c r="BE64" s="150"/>
      <c r="BF64" s="151"/>
      <c r="BG64" s="140">
        <f t="shared" si="0"/>
        <v>1</v>
      </c>
      <c r="BH64" s="141"/>
    </row>
    <row r="65" spans="1:60" s="3" customFormat="1" ht="20.100000000000001" customHeight="1">
      <c r="A65" s="162" t="s">
        <v>216</v>
      </c>
      <c r="B65" s="163"/>
      <c r="C65" s="164" t="s">
        <v>348</v>
      </c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6"/>
      <c r="AC65" s="167" t="s">
        <v>349</v>
      </c>
      <c r="AD65" s="168"/>
      <c r="AE65" s="169">
        <f>SUM(AE62:AH64)</f>
        <v>50</v>
      </c>
      <c r="AF65" s="170"/>
      <c r="AG65" s="170"/>
      <c r="AH65" s="171"/>
      <c r="AI65" s="169">
        <f t="shared" ref="AI65" si="37">SUM(AI62:AL64)</f>
        <v>110</v>
      </c>
      <c r="AJ65" s="170"/>
      <c r="AK65" s="170"/>
      <c r="AL65" s="171"/>
      <c r="AM65" s="169">
        <f t="shared" ref="AM65" si="38">SUM(AM62:AP64)</f>
        <v>110</v>
      </c>
      <c r="AN65" s="170"/>
      <c r="AO65" s="170"/>
      <c r="AP65" s="171"/>
      <c r="AQ65" s="274" t="s">
        <v>687</v>
      </c>
      <c r="AR65" s="275"/>
      <c r="AS65" s="275"/>
      <c r="AT65" s="276"/>
      <c r="AU65" s="169">
        <f t="shared" ref="AU65" si="39">SUM(AU62:AX64)</f>
        <v>0</v>
      </c>
      <c r="AV65" s="170"/>
      <c r="AW65" s="170"/>
      <c r="AX65" s="171"/>
      <c r="AY65" s="274" t="s">
        <v>687</v>
      </c>
      <c r="AZ65" s="275"/>
      <c r="BA65" s="275"/>
      <c r="BB65" s="276"/>
      <c r="BC65" s="169">
        <f t="shared" ref="BC65" si="40">SUM(BC62:BF64)</f>
        <v>110</v>
      </c>
      <c r="BD65" s="170"/>
      <c r="BE65" s="170"/>
      <c r="BF65" s="171"/>
      <c r="BG65" s="172">
        <f t="shared" si="0"/>
        <v>1</v>
      </c>
      <c r="BH65" s="173"/>
    </row>
    <row r="66" spans="1:60" s="23" customFormat="1" ht="20.100000000000001" customHeight="1">
      <c r="A66" s="180" t="s">
        <v>217</v>
      </c>
      <c r="B66" s="181"/>
      <c r="C66" s="182" t="s">
        <v>350</v>
      </c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4"/>
      <c r="AC66" s="185" t="s">
        <v>351</v>
      </c>
      <c r="AD66" s="186"/>
      <c r="AE66" s="187">
        <f>AE20+AE26+AE40+AE51+AE57+AE61+AE65</f>
        <v>322694</v>
      </c>
      <c r="AF66" s="188"/>
      <c r="AG66" s="188"/>
      <c r="AH66" s="189"/>
      <c r="AI66" s="187">
        <f t="shared" ref="AI66" si="41">AI20+AI26+AI40+AI51+AI57+AI61+AI65</f>
        <v>387525</v>
      </c>
      <c r="AJ66" s="188"/>
      <c r="AK66" s="188"/>
      <c r="AL66" s="189"/>
      <c r="AM66" s="187">
        <f t="shared" ref="AM66" si="42">AM20+AM26+AM40+AM51+AM57+AM61+AM65</f>
        <v>353878</v>
      </c>
      <c r="AN66" s="188"/>
      <c r="AO66" s="188"/>
      <c r="AP66" s="189"/>
      <c r="AQ66" s="277" t="s">
        <v>687</v>
      </c>
      <c r="AR66" s="278"/>
      <c r="AS66" s="278"/>
      <c r="AT66" s="279"/>
      <c r="AU66" s="187">
        <f t="shared" ref="AU66" si="43">AU20+AU26+AU40+AU51+AU57+AU61+AU65</f>
        <v>7</v>
      </c>
      <c r="AV66" s="188"/>
      <c r="AW66" s="188"/>
      <c r="AX66" s="189"/>
      <c r="AY66" s="277" t="s">
        <v>687</v>
      </c>
      <c r="AZ66" s="278"/>
      <c r="BA66" s="278"/>
      <c r="BB66" s="279"/>
      <c r="BC66" s="187">
        <f t="shared" ref="BC66" si="44">BC20+BC26+BC40+BC51+BC57+BC61+BC65</f>
        <v>343307</v>
      </c>
      <c r="BD66" s="188"/>
      <c r="BE66" s="188"/>
      <c r="BF66" s="189"/>
      <c r="BG66" s="190">
        <f t="shared" si="0"/>
        <v>0.88589639378104634</v>
      </c>
      <c r="BH66" s="191"/>
    </row>
    <row r="67" spans="1:60" ht="20.100000000000001" customHeight="1">
      <c r="A67" s="142" t="s">
        <v>218</v>
      </c>
      <c r="B67" s="143"/>
      <c r="C67" s="194" t="s">
        <v>352</v>
      </c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95"/>
      <c r="AB67" s="196"/>
      <c r="AC67" s="197" t="s">
        <v>353</v>
      </c>
      <c r="AD67" s="198"/>
      <c r="AE67" s="149" t="str">
        <f>IF(VLOOKUP(AC67,'04'!$AC$8:$BH$273,3,FALSE)+VLOOKUP(AC67,'05'!$AC$8:$BP$273,3,FALSE)+VLOOKUP(AC67,'06'!$AC$8:$BH$274,3,FALSE)=0,"",VLOOKUP(AC67,'04'!$AC$8:$BH$273,3,FALSE)+VLOOKUP(AC67,'05'!$AC$8:$BP$273,3,FALSE)+VLOOKUP(AC67,'06'!$AC$8:$BH$274,3,FALSE))</f>
        <v/>
      </c>
      <c r="AF67" s="150"/>
      <c r="AG67" s="150"/>
      <c r="AH67" s="151"/>
      <c r="AI67" s="149" t="str">
        <f>IF(VLOOKUP(AC67,'04'!$AC$8:$BH$273,7,FALSE)+VLOOKUP(AC67,'05'!$AC$8:$BP$273,15,FALSE)+VLOOKUP(AC67,'06'!$AC$8:$BH$274,7,FALSE)=0,"",VLOOKUP(AC67,'04'!$AC$8:$BH$273,7,FALSE)+VLOOKUP(AC67,'05'!$AC$8:$BP$273,15,FALSE)+VLOOKUP(AC67,'06'!$AC$8:$BH$274,7,FALSE))</f>
        <v/>
      </c>
      <c r="AJ67" s="150"/>
      <c r="AK67" s="150"/>
      <c r="AL67" s="151"/>
      <c r="AM67" s="149" t="str">
        <f>IF(VLOOKUP($AC67,'04'!$AC$8:$BH$273,11,FALSE)+VLOOKUP($AC67,'05'!$AC$8:$BP$273,19,FALSE)+VLOOKUP($AC67,'06'!$AC$8:$BH$274,11,FALSE)=0,"",VLOOKUP($AC67,'04'!$AC$8:$BH$273,11,FALSE)+VLOOKUP($AC67,'05'!$AC$8:$BP$273,19,FALSE)+VLOOKUP($AC67,'06'!$AC$8:$BH$274,11,FALSE))</f>
        <v/>
      </c>
      <c r="AN67" s="150"/>
      <c r="AO67" s="150"/>
      <c r="AP67" s="151"/>
      <c r="AQ67" s="247" t="s">
        <v>687</v>
      </c>
      <c r="AR67" s="248"/>
      <c r="AS67" s="248"/>
      <c r="AT67" s="249"/>
      <c r="AU67" s="149"/>
      <c r="AV67" s="150"/>
      <c r="AW67" s="150"/>
      <c r="AX67" s="151"/>
      <c r="AY67" s="247" t="s">
        <v>687</v>
      </c>
      <c r="AZ67" s="248"/>
      <c r="BA67" s="248"/>
      <c r="BB67" s="249"/>
      <c r="BC67" s="149" t="str">
        <f>IF(VLOOKUP($AC67,'04'!$AC$8:$BH$273,27,FALSE)+VLOOKUP($AC67,'05'!$AC$8:$BP$273,35,FALSE)+VLOOKUP($AC67,'06'!$AC$8:$BH$274,27,FALSE)=0,"",VLOOKUP($AC67,'04'!$AC$8:$BH$273,27,FALSE)+VLOOKUP($AC67,'05'!$AC$8:$BP$273,35,FALSE)+VLOOKUP($AC67,'06'!$AC$8:$BH$274,27,FALSE))</f>
        <v/>
      </c>
      <c r="BD67" s="150"/>
      <c r="BE67" s="150"/>
      <c r="BF67" s="151"/>
      <c r="BG67" s="140" t="str">
        <f t="shared" si="0"/>
        <v>n.é.</v>
      </c>
      <c r="BH67" s="141"/>
    </row>
    <row r="68" spans="1:60" ht="20.100000000000001" customHeight="1">
      <c r="A68" s="142" t="s">
        <v>219</v>
      </c>
      <c r="B68" s="143"/>
      <c r="C68" s="174" t="s">
        <v>354</v>
      </c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6"/>
      <c r="AC68" s="197" t="s">
        <v>355</v>
      </c>
      <c r="AD68" s="198"/>
      <c r="AE68" s="149" t="str">
        <f>IF(VLOOKUP(AC68,'04'!$AC$8:$BH$273,3,FALSE)+VLOOKUP(AC68,'05'!$AC$8:$BP$273,3,FALSE)+VLOOKUP(AC68,'06'!$AC$8:$BH$274,3,FALSE)=0,"",VLOOKUP(AC68,'04'!$AC$8:$BH$273,3,FALSE)+VLOOKUP(AC68,'05'!$AC$8:$BP$273,3,FALSE)+VLOOKUP(AC68,'06'!$AC$8:$BH$274,3,FALSE))</f>
        <v/>
      </c>
      <c r="AF68" s="150"/>
      <c r="AG68" s="150"/>
      <c r="AH68" s="151"/>
      <c r="AI68" s="149" t="str">
        <f>IF(VLOOKUP(AC68,'04'!$AC$8:$BH$273,7,FALSE)+VLOOKUP(AC68,'05'!$AC$8:$BP$273,15,FALSE)+VLOOKUP(AC68,'06'!$AC$8:$BH$274,7,FALSE)=0,"",VLOOKUP(AC68,'04'!$AC$8:$BH$273,7,FALSE)+VLOOKUP(AC68,'05'!$AC$8:$BP$273,15,FALSE)+VLOOKUP(AC68,'06'!$AC$8:$BH$274,7,FALSE))</f>
        <v/>
      </c>
      <c r="AJ68" s="150"/>
      <c r="AK68" s="150"/>
      <c r="AL68" s="151"/>
      <c r="AM68" s="149" t="str">
        <f>IF(VLOOKUP($AC68,'04'!$AC$8:$BH$273,11,FALSE)+VLOOKUP($AC68,'05'!$AC$8:$BP$273,19,FALSE)+VLOOKUP($AC68,'06'!$AC$8:$BH$274,11,FALSE)=0,"",VLOOKUP($AC68,'04'!$AC$8:$BH$273,11,FALSE)+VLOOKUP($AC68,'05'!$AC$8:$BP$273,19,FALSE)+VLOOKUP($AC68,'06'!$AC$8:$BH$274,11,FALSE))</f>
        <v/>
      </c>
      <c r="AN68" s="150"/>
      <c r="AO68" s="150"/>
      <c r="AP68" s="151"/>
      <c r="AQ68" s="247" t="s">
        <v>687</v>
      </c>
      <c r="AR68" s="248"/>
      <c r="AS68" s="248"/>
      <c r="AT68" s="249"/>
      <c r="AU68" s="149"/>
      <c r="AV68" s="150"/>
      <c r="AW68" s="150"/>
      <c r="AX68" s="151"/>
      <c r="AY68" s="247" t="s">
        <v>687</v>
      </c>
      <c r="AZ68" s="248"/>
      <c r="BA68" s="248"/>
      <c r="BB68" s="249"/>
      <c r="BC68" s="149" t="str">
        <f>IF(VLOOKUP($AC68,'04'!$AC$8:$BH$273,27,FALSE)+VLOOKUP($AC68,'05'!$AC$8:$BP$273,35,FALSE)+VLOOKUP($AC68,'06'!$AC$8:$BH$274,27,FALSE)=0,"",VLOOKUP($AC68,'04'!$AC$8:$BH$273,27,FALSE)+VLOOKUP($AC68,'05'!$AC$8:$BP$273,35,FALSE)+VLOOKUP($AC68,'06'!$AC$8:$BH$274,27,FALSE))</f>
        <v/>
      </c>
      <c r="BD68" s="150"/>
      <c r="BE68" s="150"/>
      <c r="BF68" s="151"/>
      <c r="BG68" s="140" t="str">
        <f t="shared" si="0"/>
        <v>n.é.</v>
      </c>
      <c r="BH68" s="141"/>
    </row>
    <row r="69" spans="1:60" ht="20.100000000000001" customHeight="1">
      <c r="A69" s="142" t="s">
        <v>220</v>
      </c>
      <c r="B69" s="143"/>
      <c r="C69" s="194" t="s">
        <v>356</v>
      </c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5"/>
      <c r="Y69" s="195"/>
      <c r="Z69" s="195"/>
      <c r="AA69" s="195"/>
      <c r="AB69" s="196"/>
      <c r="AC69" s="197" t="s">
        <v>357</v>
      </c>
      <c r="AD69" s="198"/>
      <c r="AE69" s="149" t="str">
        <f>IF(VLOOKUP(AC69,'04'!$AC$8:$BH$273,3,FALSE)+VLOOKUP(AC69,'05'!$AC$8:$BP$273,3,FALSE)+VLOOKUP(AC69,'06'!$AC$8:$BH$274,3,FALSE)=0,"",VLOOKUP(AC69,'04'!$AC$8:$BH$273,3,FALSE)+VLOOKUP(AC69,'05'!$AC$8:$BP$273,3,FALSE)+VLOOKUP(AC69,'06'!$AC$8:$BH$274,3,FALSE))</f>
        <v/>
      </c>
      <c r="AF69" s="150"/>
      <c r="AG69" s="150"/>
      <c r="AH69" s="151"/>
      <c r="AI69" s="149" t="str">
        <f>IF(VLOOKUP(AC69,'04'!$AC$8:$BH$273,7,FALSE)+VLOOKUP(AC69,'05'!$AC$8:$BP$273,15,FALSE)+VLOOKUP(AC69,'06'!$AC$8:$BH$274,7,FALSE)=0,"",VLOOKUP(AC69,'04'!$AC$8:$BH$273,7,FALSE)+VLOOKUP(AC69,'05'!$AC$8:$BP$273,15,FALSE)+VLOOKUP(AC69,'06'!$AC$8:$BH$274,7,FALSE))</f>
        <v/>
      </c>
      <c r="AJ69" s="150"/>
      <c r="AK69" s="150"/>
      <c r="AL69" s="151"/>
      <c r="AM69" s="149" t="str">
        <f>IF(VLOOKUP($AC69,'04'!$AC$8:$BH$273,11,FALSE)+VLOOKUP($AC69,'05'!$AC$8:$BP$273,19,FALSE)+VLOOKUP($AC69,'06'!$AC$8:$BH$274,11,FALSE)=0,"",VLOOKUP($AC69,'04'!$AC$8:$BH$273,11,FALSE)+VLOOKUP($AC69,'05'!$AC$8:$BP$273,19,FALSE)+VLOOKUP($AC69,'06'!$AC$8:$BH$274,11,FALSE))</f>
        <v/>
      </c>
      <c r="AN69" s="150"/>
      <c r="AO69" s="150"/>
      <c r="AP69" s="151"/>
      <c r="AQ69" s="247" t="s">
        <v>687</v>
      </c>
      <c r="AR69" s="248"/>
      <c r="AS69" s="248"/>
      <c r="AT69" s="249"/>
      <c r="AU69" s="149"/>
      <c r="AV69" s="150"/>
      <c r="AW69" s="150"/>
      <c r="AX69" s="151"/>
      <c r="AY69" s="247" t="s">
        <v>687</v>
      </c>
      <c r="AZ69" s="248"/>
      <c r="BA69" s="248"/>
      <c r="BB69" s="249"/>
      <c r="BC69" s="149" t="str">
        <f>IF(VLOOKUP($AC69,'04'!$AC$8:$BH$273,27,FALSE)+VLOOKUP($AC69,'05'!$AC$8:$BP$273,35,FALSE)+VLOOKUP($AC69,'06'!$AC$8:$BH$274,27,FALSE)=0,"",VLOOKUP($AC69,'04'!$AC$8:$BH$273,27,FALSE)+VLOOKUP($AC69,'05'!$AC$8:$BP$273,35,FALSE)+VLOOKUP($AC69,'06'!$AC$8:$BH$274,27,FALSE))</f>
        <v/>
      </c>
      <c r="BD69" s="150"/>
      <c r="BE69" s="150"/>
      <c r="BF69" s="151"/>
      <c r="BG69" s="140" t="str">
        <f t="shared" si="0"/>
        <v>n.é.</v>
      </c>
      <c r="BH69" s="141"/>
    </row>
    <row r="70" spans="1:60" s="3" customFormat="1" ht="20.100000000000001" customHeight="1">
      <c r="A70" s="162" t="s">
        <v>221</v>
      </c>
      <c r="B70" s="163"/>
      <c r="C70" s="177" t="s">
        <v>458</v>
      </c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9"/>
      <c r="AC70" s="192" t="s">
        <v>358</v>
      </c>
      <c r="AD70" s="193"/>
      <c r="AE70" s="169">
        <f>SUM(AE67:AH69)</f>
        <v>0</v>
      </c>
      <c r="AF70" s="170"/>
      <c r="AG70" s="170"/>
      <c r="AH70" s="171"/>
      <c r="AI70" s="169">
        <f t="shared" ref="AI70" si="45">SUM(AI67:AL69)</f>
        <v>0</v>
      </c>
      <c r="AJ70" s="170"/>
      <c r="AK70" s="170"/>
      <c r="AL70" s="171"/>
      <c r="AM70" s="169">
        <f t="shared" ref="AM70" si="46">SUM(AM67:AP69)</f>
        <v>0</v>
      </c>
      <c r="AN70" s="170"/>
      <c r="AO70" s="170"/>
      <c r="AP70" s="171"/>
      <c r="AQ70" s="274" t="s">
        <v>687</v>
      </c>
      <c r="AR70" s="275"/>
      <c r="AS70" s="275"/>
      <c r="AT70" s="276"/>
      <c r="AU70" s="169">
        <f t="shared" ref="AU70" si="47">SUM(AU67:AX69)</f>
        <v>0</v>
      </c>
      <c r="AV70" s="170"/>
      <c r="AW70" s="170"/>
      <c r="AX70" s="171"/>
      <c r="AY70" s="274" t="s">
        <v>687</v>
      </c>
      <c r="AZ70" s="275"/>
      <c r="BA70" s="275"/>
      <c r="BB70" s="276"/>
      <c r="BC70" s="169">
        <f t="shared" ref="BC70" si="48">SUM(BC67:BF69)</f>
        <v>0</v>
      </c>
      <c r="BD70" s="170"/>
      <c r="BE70" s="170"/>
      <c r="BF70" s="171"/>
      <c r="BG70" s="172" t="str">
        <f>IF(AI70&gt;0,BC70/AI70,"n.é.")</f>
        <v>n.é.</v>
      </c>
      <c r="BH70" s="173"/>
    </row>
    <row r="71" spans="1:60" ht="20.100000000000001" customHeight="1">
      <c r="A71" s="142" t="s">
        <v>222</v>
      </c>
      <c r="B71" s="143"/>
      <c r="C71" s="174" t="s">
        <v>359</v>
      </c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6"/>
      <c r="AC71" s="197" t="s">
        <v>360</v>
      </c>
      <c r="AD71" s="198"/>
      <c r="AE71" s="149" t="str">
        <f>IF(VLOOKUP(AC71,'04'!$AC$8:$BH$273,3,FALSE)+VLOOKUP(AC71,'05'!$AC$8:$BP$273,3,FALSE)+VLOOKUP(AC71,'06'!$AC$8:$BH$274,3,FALSE)=0,"",VLOOKUP(AC71,'04'!$AC$8:$BH$273,3,FALSE)+VLOOKUP(AC71,'05'!$AC$8:$BP$273,3,FALSE)+VLOOKUP(AC71,'06'!$AC$8:$BH$274,3,FALSE))</f>
        <v/>
      </c>
      <c r="AF71" s="150"/>
      <c r="AG71" s="150"/>
      <c r="AH71" s="151"/>
      <c r="AI71" s="149" t="str">
        <f>IF(VLOOKUP(AC71,'04'!$AC$8:$BH$273,7,FALSE)+VLOOKUP(AC71,'05'!$AC$8:$BP$273,15,FALSE)+VLOOKUP(AC71,'06'!$AC$8:$BH$274,7,FALSE)=0,"",VLOOKUP(AC71,'04'!$AC$8:$BH$273,7,FALSE)+VLOOKUP(AC71,'05'!$AC$8:$BP$273,15,FALSE)+VLOOKUP(AC71,'06'!$AC$8:$BH$274,7,FALSE))</f>
        <v/>
      </c>
      <c r="AJ71" s="150"/>
      <c r="AK71" s="150"/>
      <c r="AL71" s="151"/>
      <c r="AM71" s="149" t="str">
        <f>IF(VLOOKUP($AC71,'04'!$AC$8:$BH$273,11,FALSE)+VLOOKUP($AC71,'05'!$AC$8:$BP$273,19,FALSE)+VLOOKUP($AC71,'06'!$AC$8:$BH$274,11,FALSE)=0,"",VLOOKUP($AC71,'04'!$AC$8:$BH$273,11,FALSE)+VLOOKUP($AC71,'05'!$AC$8:$BP$273,19,FALSE)+VLOOKUP($AC71,'06'!$AC$8:$BH$274,11,FALSE))</f>
        <v/>
      </c>
      <c r="AN71" s="150"/>
      <c r="AO71" s="150"/>
      <c r="AP71" s="151"/>
      <c r="AQ71" s="247" t="s">
        <v>687</v>
      </c>
      <c r="AR71" s="248"/>
      <c r="AS71" s="248"/>
      <c r="AT71" s="249"/>
      <c r="AU71" s="149"/>
      <c r="AV71" s="150"/>
      <c r="AW71" s="150"/>
      <c r="AX71" s="151"/>
      <c r="AY71" s="247" t="s">
        <v>687</v>
      </c>
      <c r="AZ71" s="248"/>
      <c r="BA71" s="248"/>
      <c r="BB71" s="249"/>
      <c r="BC71" s="149" t="str">
        <f>IF(VLOOKUP($AC71,'04'!$AC$8:$BH$273,27,FALSE)+VLOOKUP($AC71,'05'!$AC$8:$BP$273,35,FALSE)+VLOOKUP($AC71,'06'!$AC$8:$BH$274,27,FALSE)=0,"",VLOOKUP($AC71,'04'!$AC$8:$BH$273,27,FALSE)+VLOOKUP($AC71,'05'!$AC$8:$BP$273,35,FALSE)+VLOOKUP($AC71,'06'!$AC$8:$BH$274,27,FALSE))</f>
        <v/>
      </c>
      <c r="BD71" s="150"/>
      <c r="BE71" s="150"/>
      <c r="BF71" s="151"/>
      <c r="BG71" s="140" t="str">
        <f t="shared" si="0"/>
        <v>n.é.</v>
      </c>
      <c r="BH71" s="141"/>
    </row>
    <row r="72" spans="1:60" ht="20.100000000000001" customHeight="1">
      <c r="A72" s="142" t="s">
        <v>223</v>
      </c>
      <c r="B72" s="143"/>
      <c r="C72" s="194" t="s">
        <v>361</v>
      </c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  <c r="AA72" s="195"/>
      <c r="AB72" s="196"/>
      <c r="AC72" s="197" t="s">
        <v>362</v>
      </c>
      <c r="AD72" s="198"/>
      <c r="AE72" s="149" t="str">
        <f>IF(VLOOKUP(AC72,'04'!$AC$8:$BH$273,3,FALSE)+VLOOKUP(AC72,'05'!$AC$8:$BP$273,3,FALSE)+VLOOKUP(AC72,'06'!$AC$8:$BH$274,3,FALSE)=0,"",VLOOKUP(AC72,'04'!$AC$8:$BH$273,3,FALSE)+VLOOKUP(AC72,'05'!$AC$8:$BP$273,3,FALSE)+VLOOKUP(AC72,'06'!$AC$8:$BH$274,3,FALSE))</f>
        <v/>
      </c>
      <c r="AF72" s="150"/>
      <c r="AG72" s="150"/>
      <c r="AH72" s="151"/>
      <c r="AI72" s="149" t="str">
        <f>IF(VLOOKUP(AC72,'04'!$AC$8:$BH$273,7,FALSE)+VLOOKUP(AC72,'05'!$AC$8:$BP$273,15,FALSE)+VLOOKUP(AC72,'06'!$AC$8:$BH$274,7,FALSE)=0,"",VLOOKUP(AC72,'04'!$AC$8:$BH$273,7,FALSE)+VLOOKUP(AC72,'05'!$AC$8:$BP$273,15,FALSE)+VLOOKUP(AC72,'06'!$AC$8:$BH$274,7,FALSE))</f>
        <v/>
      </c>
      <c r="AJ72" s="150"/>
      <c r="AK72" s="150"/>
      <c r="AL72" s="151"/>
      <c r="AM72" s="149" t="str">
        <f>IF(VLOOKUP($AC72,'04'!$AC$8:$BH$273,11,FALSE)+VLOOKUP($AC72,'05'!$AC$8:$BP$273,19,FALSE)+VLOOKUP($AC72,'06'!$AC$8:$BH$274,11,FALSE)=0,"",VLOOKUP($AC72,'04'!$AC$8:$BH$273,11,FALSE)+VLOOKUP($AC72,'05'!$AC$8:$BP$273,19,FALSE)+VLOOKUP($AC72,'06'!$AC$8:$BH$274,11,FALSE))</f>
        <v/>
      </c>
      <c r="AN72" s="150"/>
      <c r="AO72" s="150"/>
      <c r="AP72" s="151"/>
      <c r="AQ72" s="247" t="s">
        <v>687</v>
      </c>
      <c r="AR72" s="248"/>
      <c r="AS72" s="248"/>
      <c r="AT72" s="249"/>
      <c r="AU72" s="149"/>
      <c r="AV72" s="150"/>
      <c r="AW72" s="150"/>
      <c r="AX72" s="151"/>
      <c r="AY72" s="247" t="s">
        <v>687</v>
      </c>
      <c r="AZ72" s="248"/>
      <c r="BA72" s="248"/>
      <c r="BB72" s="249"/>
      <c r="BC72" s="149" t="str">
        <f>IF(VLOOKUP($AC72,'04'!$AC$8:$BH$273,27,FALSE)+VLOOKUP($AC72,'05'!$AC$8:$BP$273,35,FALSE)+VLOOKUP($AC72,'06'!$AC$8:$BH$274,27,FALSE)=0,"",VLOOKUP($AC72,'04'!$AC$8:$BH$273,27,FALSE)+VLOOKUP($AC72,'05'!$AC$8:$BP$273,35,FALSE)+VLOOKUP($AC72,'06'!$AC$8:$BH$274,27,FALSE))</f>
        <v/>
      </c>
      <c r="BD72" s="150"/>
      <c r="BE72" s="150"/>
      <c r="BF72" s="151"/>
      <c r="BG72" s="140" t="str">
        <f t="shared" si="0"/>
        <v>n.é.</v>
      </c>
      <c r="BH72" s="141"/>
    </row>
    <row r="73" spans="1:60" ht="20.100000000000001" customHeight="1">
      <c r="A73" s="142" t="s">
        <v>224</v>
      </c>
      <c r="B73" s="143"/>
      <c r="C73" s="174" t="s">
        <v>363</v>
      </c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6"/>
      <c r="AC73" s="197" t="s">
        <v>364</v>
      </c>
      <c r="AD73" s="198"/>
      <c r="AE73" s="149" t="str">
        <f>IF(VLOOKUP(AC73,'04'!$AC$8:$BH$273,3,FALSE)+VLOOKUP(AC73,'05'!$AC$8:$BP$273,3,FALSE)+VLOOKUP(AC73,'06'!$AC$8:$BH$274,3,FALSE)=0,"",VLOOKUP(AC73,'04'!$AC$8:$BH$273,3,FALSE)+VLOOKUP(AC73,'05'!$AC$8:$BP$273,3,FALSE)+VLOOKUP(AC73,'06'!$AC$8:$BH$274,3,FALSE))</f>
        <v/>
      </c>
      <c r="AF73" s="150"/>
      <c r="AG73" s="150"/>
      <c r="AH73" s="151"/>
      <c r="AI73" s="149" t="str">
        <f>IF(VLOOKUP(AC73,'04'!$AC$8:$BH$273,7,FALSE)+VLOOKUP(AC73,'05'!$AC$8:$BP$273,15,FALSE)+VLOOKUP(AC73,'06'!$AC$8:$BH$274,7,FALSE)=0,"",VLOOKUP(AC73,'04'!$AC$8:$BH$273,7,FALSE)+VLOOKUP(AC73,'05'!$AC$8:$BP$273,15,FALSE)+VLOOKUP(AC73,'06'!$AC$8:$BH$274,7,FALSE))</f>
        <v/>
      </c>
      <c r="AJ73" s="150"/>
      <c r="AK73" s="150"/>
      <c r="AL73" s="151"/>
      <c r="AM73" s="149" t="str">
        <f>IF(VLOOKUP($AC73,'04'!$AC$8:$BH$273,11,FALSE)+VLOOKUP($AC73,'05'!$AC$8:$BP$273,19,FALSE)+VLOOKUP($AC73,'06'!$AC$8:$BH$274,11,FALSE)=0,"",VLOOKUP($AC73,'04'!$AC$8:$BH$273,11,FALSE)+VLOOKUP($AC73,'05'!$AC$8:$BP$273,19,FALSE)+VLOOKUP($AC73,'06'!$AC$8:$BH$274,11,FALSE))</f>
        <v/>
      </c>
      <c r="AN73" s="150"/>
      <c r="AO73" s="150"/>
      <c r="AP73" s="151"/>
      <c r="AQ73" s="247" t="s">
        <v>687</v>
      </c>
      <c r="AR73" s="248"/>
      <c r="AS73" s="248"/>
      <c r="AT73" s="249"/>
      <c r="AU73" s="149"/>
      <c r="AV73" s="150"/>
      <c r="AW73" s="150"/>
      <c r="AX73" s="151"/>
      <c r="AY73" s="247" t="s">
        <v>687</v>
      </c>
      <c r="AZ73" s="248"/>
      <c r="BA73" s="248"/>
      <c r="BB73" s="249"/>
      <c r="BC73" s="149" t="str">
        <f>IF(VLOOKUP($AC73,'04'!$AC$8:$BH$273,27,FALSE)+VLOOKUP($AC73,'05'!$AC$8:$BP$273,35,FALSE)+VLOOKUP($AC73,'06'!$AC$8:$BH$274,27,FALSE)=0,"",VLOOKUP($AC73,'04'!$AC$8:$BH$273,27,FALSE)+VLOOKUP($AC73,'05'!$AC$8:$BP$273,35,FALSE)+VLOOKUP($AC73,'06'!$AC$8:$BH$274,27,FALSE))</f>
        <v/>
      </c>
      <c r="BD73" s="150"/>
      <c r="BE73" s="150"/>
      <c r="BF73" s="151"/>
      <c r="BG73" s="140" t="str">
        <f t="shared" ref="BG73:BG136" si="49">IF(AI73&lt;&gt;"",BC73/AI73,"n.é.")</f>
        <v>n.é.</v>
      </c>
      <c r="BH73" s="141"/>
    </row>
    <row r="74" spans="1:60" ht="20.100000000000001" customHeight="1">
      <c r="A74" s="142" t="s">
        <v>225</v>
      </c>
      <c r="B74" s="143"/>
      <c r="C74" s="194" t="s">
        <v>365</v>
      </c>
      <c r="D74" s="195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95"/>
      <c r="R74" s="195"/>
      <c r="S74" s="195"/>
      <c r="T74" s="195"/>
      <c r="U74" s="195"/>
      <c r="V74" s="195"/>
      <c r="W74" s="195"/>
      <c r="X74" s="195"/>
      <c r="Y74" s="195"/>
      <c r="Z74" s="195"/>
      <c r="AA74" s="195"/>
      <c r="AB74" s="196"/>
      <c r="AC74" s="197" t="s">
        <v>366</v>
      </c>
      <c r="AD74" s="198"/>
      <c r="AE74" s="149" t="str">
        <f>IF(VLOOKUP(AC74,'04'!$AC$8:$BH$273,3,FALSE)+VLOOKUP(AC74,'05'!$AC$8:$BP$273,3,FALSE)+VLOOKUP(AC74,'06'!$AC$8:$BH$274,3,FALSE)=0,"",VLOOKUP(AC74,'04'!$AC$8:$BH$273,3,FALSE)+VLOOKUP(AC74,'05'!$AC$8:$BP$273,3,FALSE)+VLOOKUP(AC74,'06'!$AC$8:$BH$274,3,FALSE))</f>
        <v/>
      </c>
      <c r="AF74" s="150"/>
      <c r="AG74" s="150"/>
      <c r="AH74" s="151"/>
      <c r="AI74" s="149" t="str">
        <f>IF(VLOOKUP(AC74,'04'!$AC$8:$BH$273,7,FALSE)+VLOOKUP(AC74,'05'!$AC$8:$BP$273,15,FALSE)+VLOOKUP(AC74,'06'!$AC$8:$BH$274,7,FALSE)=0,"",VLOOKUP(AC74,'04'!$AC$8:$BH$273,7,FALSE)+VLOOKUP(AC74,'05'!$AC$8:$BP$273,15,FALSE)+VLOOKUP(AC74,'06'!$AC$8:$BH$274,7,FALSE))</f>
        <v/>
      </c>
      <c r="AJ74" s="150"/>
      <c r="AK74" s="150"/>
      <c r="AL74" s="151"/>
      <c r="AM74" s="149" t="str">
        <f>IF(VLOOKUP($AC74,'04'!$AC$8:$BH$273,11,FALSE)+VLOOKUP($AC74,'05'!$AC$8:$BP$273,19,FALSE)+VLOOKUP($AC74,'06'!$AC$8:$BH$274,11,FALSE)=0,"",VLOOKUP($AC74,'04'!$AC$8:$BH$273,11,FALSE)+VLOOKUP($AC74,'05'!$AC$8:$BP$273,19,FALSE)+VLOOKUP($AC74,'06'!$AC$8:$BH$274,11,FALSE))</f>
        <v/>
      </c>
      <c r="AN74" s="150"/>
      <c r="AO74" s="150"/>
      <c r="AP74" s="151"/>
      <c r="AQ74" s="247" t="s">
        <v>687</v>
      </c>
      <c r="AR74" s="248"/>
      <c r="AS74" s="248"/>
      <c r="AT74" s="249"/>
      <c r="AU74" s="149"/>
      <c r="AV74" s="150"/>
      <c r="AW74" s="150"/>
      <c r="AX74" s="151"/>
      <c r="AY74" s="247" t="s">
        <v>687</v>
      </c>
      <c r="AZ74" s="248"/>
      <c r="BA74" s="248"/>
      <c r="BB74" s="249"/>
      <c r="BC74" s="149" t="str">
        <f>IF(VLOOKUP($AC74,'04'!$AC$8:$BH$273,27,FALSE)+VLOOKUP($AC74,'05'!$AC$8:$BP$273,35,FALSE)+VLOOKUP($AC74,'06'!$AC$8:$BH$274,27,FALSE)=0,"",VLOOKUP($AC74,'04'!$AC$8:$BH$273,27,FALSE)+VLOOKUP($AC74,'05'!$AC$8:$BP$273,35,FALSE)+VLOOKUP($AC74,'06'!$AC$8:$BH$274,27,FALSE))</f>
        <v/>
      </c>
      <c r="BD74" s="150"/>
      <c r="BE74" s="150"/>
      <c r="BF74" s="151"/>
      <c r="BG74" s="140" t="str">
        <f t="shared" si="49"/>
        <v>n.é.</v>
      </c>
      <c r="BH74" s="141"/>
    </row>
    <row r="75" spans="1:60" s="3" customFormat="1" ht="20.100000000000001" customHeight="1">
      <c r="A75" s="162" t="s">
        <v>226</v>
      </c>
      <c r="B75" s="163"/>
      <c r="C75" s="199" t="s">
        <v>459</v>
      </c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1"/>
      <c r="AC75" s="192" t="s">
        <v>367</v>
      </c>
      <c r="AD75" s="193"/>
      <c r="AE75" s="169">
        <f>SUM(AE71:AH74)</f>
        <v>0</v>
      </c>
      <c r="AF75" s="170"/>
      <c r="AG75" s="170"/>
      <c r="AH75" s="171"/>
      <c r="AI75" s="169">
        <f t="shared" ref="AI75" si="50">SUM(AI71:AL74)</f>
        <v>0</v>
      </c>
      <c r="AJ75" s="170"/>
      <c r="AK75" s="170"/>
      <c r="AL75" s="171"/>
      <c r="AM75" s="169">
        <f t="shared" ref="AM75" si="51">SUM(AM71:AP74)</f>
        <v>0</v>
      </c>
      <c r="AN75" s="170"/>
      <c r="AO75" s="170"/>
      <c r="AP75" s="171"/>
      <c r="AQ75" s="274" t="s">
        <v>687</v>
      </c>
      <c r="AR75" s="275"/>
      <c r="AS75" s="275"/>
      <c r="AT75" s="276"/>
      <c r="AU75" s="169">
        <f t="shared" ref="AU75" si="52">SUM(AU71:AX74)</f>
        <v>0</v>
      </c>
      <c r="AV75" s="170"/>
      <c r="AW75" s="170"/>
      <c r="AX75" s="171"/>
      <c r="AY75" s="274" t="s">
        <v>687</v>
      </c>
      <c r="AZ75" s="275"/>
      <c r="BA75" s="275"/>
      <c r="BB75" s="276"/>
      <c r="BC75" s="169">
        <f t="shared" ref="BC75" si="53">SUM(BC71:BF74)</f>
        <v>0</v>
      </c>
      <c r="BD75" s="170"/>
      <c r="BE75" s="170"/>
      <c r="BF75" s="171"/>
      <c r="BG75" s="172" t="str">
        <f>IF(AI75&gt;0,BC75/AI75,"n.é.")</f>
        <v>n.é.</v>
      </c>
      <c r="BH75" s="173"/>
    </row>
    <row r="76" spans="1:60" ht="20.100000000000001" customHeight="1">
      <c r="A76" s="142" t="s">
        <v>227</v>
      </c>
      <c r="B76" s="143"/>
      <c r="C76" s="144" t="s">
        <v>368</v>
      </c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6"/>
      <c r="AC76" s="197" t="s">
        <v>369</v>
      </c>
      <c r="AD76" s="198"/>
      <c r="AE76" s="149">
        <f>IF(VLOOKUP(AC76,'04'!$AC$8:$BH$273,3,FALSE)+VLOOKUP(AC76,'05'!$AC$8:$BP$273,3,FALSE)+VLOOKUP(AC76,'06'!$AC$8:$BH$274,3,FALSE)=0,"",VLOOKUP(AC76,'04'!$AC$8:$BH$273,3,FALSE)+VLOOKUP(AC76,'05'!$AC$8:$BP$273,3,FALSE)+VLOOKUP(AC76,'06'!$AC$8:$BH$274,3,FALSE))</f>
        <v>1500</v>
      </c>
      <c r="AF76" s="150"/>
      <c r="AG76" s="150"/>
      <c r="AH76" s="151"/>
      <c r="AI76" s="149">
        <f>IF(VLOOKUP(AC76,'04'!$AC$8:$BH$273,7,FALSE)+VLOOKUP(AC76,'05'!$AC$8:$BP$273,15,FALSE)+VLOOKUP(AC76,'06'!$AC$8:$BH$274,7,FALSE)=0,"",VLOOKUP(AC76,'04'!$AC$8:$BH$273,7,FALSE)+VLOOKUP(AC76,'05'!$AC$8:$BP$273,15,FALSE)+VLOOKUP(AC76,'06'!$AC$8:$BH$274,7,FALSE))</f>
        <v>13081</v>
      </c>
      <c r="AJ76" s="150"/>
      <c r="AK76" s="150"/>
      <c r="AL76" s="151"/>
      <c r="AM76" s="149">
        <f>IF(VLOOKUP($AC76,'04'!$AC$8:$BH$273,11,FALSE)+VLOOKUP($AC76,'05'!$AC$8:$BP$273,19,FALSE)+VLOOKUP($AC76,'06'!$AC$8:$BH$274,11,FALSE)=0,"",VLOOKUP($AC76,'04'!$AC$8:$BH$273,11,FALSE)+VLOOKUP($AC76,'05'!$AC$8:$BP$273,19,FALSE)+VLOOKUP($AC76,'06'!$AC$8:$BH$274,11,FALSE))</f>
        <v>13081</v>
      </c>
      <c r="AN76" s="150"/>
      <c r="AO76" s="150"/>
      <c r="AP76" s="151"/>
      <c r="AQ76" s="247" t="s">
        <v>687</v>
      </c>
      <c r="AR76" s="248"/>
      <c r="AS76" s="248"/>
      <c r="AT76" s="249"/>
      <c r="AU76" s="149"/>
      <c r="AV76" s="150"/>
      <c r="AW76" s="150"/>
      <c r="AX76" s="151"/>
      <c r="AY76" s="247" t="s">
        <v>687</v>
      </c>
      <c r="AZ76" s="248"/>
      <c r="BA76" s="248"/>
      <c r="BB76" s="249"/>
      <c r="BC76" s="149">
        <f>IF(VLOOKUP($AC76,'04'!$AC$8:$BH$273,27,FALSE)+VLOOKUP($AC76,'05'!$AC$8:$BP$273,35,FALSE)+VLOOKUP($AC76,'06'!$AC$8:$BH$274,27,FALSE)=0,"",VLOOKUP($AC76,'04'!$AC$8:$BH$273,27,FALSE)+VLOOKUP($AC76,'05'!$AC$8:$BP$273,35,FALSE)+VLOOKUP($AC76,'06'!$AC$8:$BH$274,27,FALSE))</f>
        <v>13081</v>
      </c>
      <c r="BD76" s="150"/>
      <c r="BE76" s="150"/>
      <c r="BF76" s="151"/>
      <c r="BG76" s="140">
        <f t="shared" si="49"/>
        <v>1</v>
      </c>
      <c r="BH76" s="141"/>
    </row>
    <row r="77" spans="1:60" ht="20.100000000000001" customHeight="1">
      <c r="A77" s="142" t="s">
        <v>228</v>
      </c>
      <c r="B77" s="143"/>
      <c r="C77" s="144" t="s">
        <v>370</v>
      </c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6"/>
      <c r="AC77" s="197" t="s">
        <v>371</v>
      </c>
      <c r="AD77" s="198"/>
      <c r="AE77" s="149" t="str">
        <f>IF(VLOOKUP(AC77,'04'!$AC$8:$BH$273,3,FALSE)+VLOOKUP(AC77,'05'!$AC$8:$BP$273,3,FALSE)+VLOOKUP(AC77,'06'!$AC$8:$BH$274,3,FALSE)=0,"",VLOOKUP(AC77,'04'!$AC$8:$BH$273,3,FALSE)+VLOOKUP(AC77,'05'!$AC$8:$BP$273,3,FALSE)+VLOOKUP(AC77,'06'!$AC$8:$BH$274,3,FALSE))</f>
        <v/>
      </c>
      <c r="AF77" s="150"/>
      <c r="AG77" s="150"/>
      <c r="AH77" s="151"/>
      <c r="AI77" s="149" t="str">
        <f>IF(VLOOKUP(AC77,'04'!$AC$8:$BH$273,7,FALSE)+VLOOKUP(AC77,'05'!$AC$8:$BP$273,15,FALSE)+VLOOKUP(AC77,'06'!$AC$8:$BH$274,7,FALSE)=0,"",VLOOKUP(AC77,'04'!$AC$8:$BH$273,7,FALSE)+VLOOKUP(AC77,'05'!$AC$8:$BP$273,15,FALSE)+VLOOKUP(AC77,'06'!$AC$8:$BH$274,7,FALSE))</f>
        <v/>
      </c>
      <c r="AJ77" s="150"/>
      <c r="AK77" s="150"/>
      <c r="AL77" s="151"/>
      <c r="AM77" s="149" t="str">
        <f>IF(VLOOKUP($AC77,'04'!$AC$8:$BH$273,11,FALSE)+VLOOKUP($AC77,'05'!$AC$8:$BP$273,19,FALSE)+VLOOKUP($AC77,'06'!$AC$8:$BH$274,11,FALSE)=0,"",VLOOKUP($AC77,'04'!$AC$8:$BH$273,11,FALSE)+VLOOKUP($AC77,'05'!$AC$8:$BP$273,19,FALSE)+VLOOKUP($AC77,'06'!$AC$8:$BH$274,11,FALSE))</f>
        <v/>
      </c>
      <c r="AN77" s="150"/>
      <c r="AO77" s="150"/>
      <c r="AP77" s="151"/>
      <c r="AQ77" s="247" t="s">
        <v>687</v>
      </c>
      <c r="AR77" s="248"/>
      <c r="AS77" s="248"/>
      <c r="AT77" s="249"/>
      <c r="AU77" s="149"/>
      <c r="AV77" s="150"/>
      <c r="AW77" s="150"/>
      <c r="AX77" s="151"/>
      <c r="AY77" s="247" t="s">
        <v>687</v>
      </c>
      <c r="AZ77" s="248"/>
      <c r="BA77" s="248"/>
      <c r="BB77" s="249"/>
      <c r="BC77" s="149" t="str">
        <f>IF(VLOOKUP($AC77,'04'!$AC$8:$BH$273,27,FALSE)+VLOOKUP($AC77,'05'!$AC$8:$BP$273,35,FALSE)+VLOOKUP($AC77,'06'!$AC$8:$BH$274,27,FALSE)=0,"",VLOOKUP($AC77,'04'!$AC$8:$BH$273,27,FALSE)+VLOOKUP($AC77,'05'!$AC$8:$BP$273,35,FALSE)+VLOOKUP($AC77,'06'!$AC$8:$BH$274,27,FALSE))</f>
        <v/>
      </c>
      <c r="BD77" s="150"/>
      <c r="BE77" s="150"/>
      <c r="BF77" s="151"/>
      <c r="BG77" s="140" t="str">
        <f t="shared" si="49"/>
        <v>n.é.</v>
      </c>
      <c r="BH77" s="141"/>
    </row>
    <row r="78" spans="1:60" s="3" customFormat="1" ht="20.100000000000001" customHeight="1">
      <c r="A78" s="162" t="s">
        <v>229</v>
      </c>
      <c r="B78" s="163"/>
      <c r="C78" s="164" t="s">
        <v>460</v>
      </c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6"/>
      <c r="AC78" s="192" t="s">
        <v>372</v>
      </c>
      <c r="AD78" s="193"/>
      <c r="AE78" s="169">
        <f>SUM(AE76:AH77)</f>
        <v>1500</v>
      </c>
      <c r="AF78" s="170"/>
      <c r="AG78" s="170"/>
      <c r="AH78" s="171"/>
      <c r="AI78" s="169">
        <f t="shared" ref="AI78" si="54">SUM(AI76:AL77)</f>
        <v>13081</v>
      </c>
      <c r="AJ78" s="170"/>
      <c r="AK78" s="170"/>
      <c r="AL78" s="171"/>
      <c r="AM78" s="169">
        <f>IF(VLOOKUP($AC78,'04'!$AC$8:$BH$273,11,FALSE)+VLOOKUP($AC78,'05'!$AC$8:$BP$273,19,FALSE)+VLOOKUP($AC78,'06'!$AC$8:$BH$274,11,FALSE)=0,"",VLOOKUP($AC78,'04'!$AC$8:$BH$273,11,FALSE)+VLOOKUP($AC78,'05'!$AC$8:$BP$273,19,FALSE)+VLOOKUP($AC78,'06'!$AC$8:$BH$274,11,FALSE))</f>
        <v>13081</v>
      </c>
      <c r="AN78" s="170"/>
      <c r="AO78" s="170"/>
      <c r="AP78" s="171"/>
      <c r="AQ78" s="274" t="s">
        <v>687</v>
      </c>
      <c r="AR78" s="275"/>
      <c r="AS78" s="275"/>
      <c r="AT78" s="276"/>
      <c r="AU78" s="169">
        <v>0</v>
      </c>
      <c r="AV78" s="170"/>
      <c r="AW78" s="170"/>
      <c r="AX78" s="171"/>
      <c r="AY78" s="274" t="s">
        <v>687</v>
      </c>
      <c r="AZ78" s="275"/>
      <c r="BA78" s="275"/>
      <c r="BB78" s="276"/>
      <c r="BC78" s="169">
        <f>IF(VLOOKUP($AC78,'04'!$AC$8:$BH$273,27,FALSE)+VLOOKUP($AC78,'05'!$AC$8:$BP$273,35,FALSE)+VLOOKUP($AC78,'06'!$AC$8:$BH$274,27,FALSE)=0,"",VLOOKUP($AC78,'04'!$AC$8:$BH$273,27,FALSE)+VLOOKUP($AC78,'05'!$AC$8:$BP$273,35,FALSE)+VLOOKUP($AC78,'06'!$AC$8:$BH$274,27,FALSE))</f>
        <v>13081</v>
      </c>
      <c r="BD78" s="170"/>
      <c r="BE78" s="170"/>
      <c r="BF78" s="171"/>
      <c r="BG78" s="172">
        <f t="shared" si="49"/>
        <v>1</v>
      </c>
      <c r="BH78" s="173"/>
    </row>
    <row r="79" spans="1:60" ht="20.100000000000001" customHeight="1">
      <c r="A79" s="142" t="s">
        <v>230</v>
      </c>
      <c r="B79" s="143"/>
      <c r="C79" s="194" t="s">
        <v>373</v>
      </c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  <c r="AA79" s="195"/>
      <c r="AB79" s="196"/>
      <c r="AC79" s="197" t="s">
        <v>374</v>
      </c>
      <c r="AD79" s="198"/>
      <c r="AE79" s="149" t="str">
        <f>IF(VLOOKUP(AC79,'04'!$AC$8:$BH$273,3,FALSE)+VLOOKUP(AC79,'05'!$AC$8:$BP$273,3,FALSE)+VLOOKUP(AC79,'06'!$AC$8:$BH$274,3,FALSE)=0,"",VLOOKUP(AC79,'04'!$AC$8:$BH$273,3,FALSE)+VLOOKUP(AC79,'05'!$AC$8:$BP$273,3,FALSE)+VLOOKUP(AC79,'06'!$AC$8:$BH$274,3,FALSE))</f>
        <v/>
      </c>
      <c r="AF79" s="150"/>
      <c r="AG79" s="150"/>
      <c r="AH79" s="151"/>
      <c r="AI79" s="149">
        <f>IF(VLOOKUP(AC79,'04'!$AC$8:$BH$273,7,FALSE)+VLOOKUP(AC79,'05'!$AC$8:$BP$273,15,FALSE)+VLOOKUP(AC79,'06'!$AC$8:$BH$274,7,FALSE)=0,"",VLOOKUP(AC79,'04'!$AC$8:$BH$273,7,FALSE)+VLOOKUP(AC79,'05'!$AC$8:$BP$273,15,FALSE)+VLOOKUP(AC79,'06'!$AC$8:$BH$274,7,FALSE))</f>
        <v>4671</v>
      </c>
      <c r="AJ79" s="150"/>
      <c r="AK79" s="150"/>
      <c r="AL79" s="151"/>
      <c r="AM79" s="149">
        <f>IF(VLOOKUP($AC79,'04'!$AC$8:$BH$273,11,FALSE)+VLOOKUP($AC79,'05'!$AC$8:$BP$273,19,FALSE)+VLOOKUP($AC79,'06'!$AC$8:$BH$274,11,FALSE)=0,"",VLOOKUP($AC79,'04'!$AC$8:$BH$273,11,FALSE)+VLOOKUP($AC79,'05'!$AC$8:$BP$273,19,FALSE)+VLOOKUP($AC79,'06'!$AC$8:$BH$274,11,FALSE))</f>
        <v>4671</v>
      </c>
      <c r="AN79" s="150"/>
      <c r="AO79" s="150"/>
      <c r="AP79" s="151"/>
      <c r="AQ79" s="247" t="s">
        <v>687</v>
      </c>
      <c r="AR79" s="248"/>
      <c r="AS79" s="248"/>
      <c r="AT79" s="249"/>
      <c r="AU79" s="149"/>
      <c r="AV79" s="150"/>
      <c r="AW79" s="150"/>
      <c r="AX79" s="151"/>
      <c r="AY79" s="247" t="s">
        <v>687</v>
      </c>
      <c r="AZ79" s="248"/>
      <c r="BA79" s="248"/>
      <c r="BB79" s="249"/>
      <c r="BC79" s="149">
        <f>IF(VLOOKUP($AC79,'04'!$AC$8:$BH$273,27,FALSE)+VLOOKUP($AC79,'05'!$AC$8:$BP$273,35,FALSE)+VLOOKUP($AC79,'06'!$AC$8:$BH$274,27,FALSE)=0,"",VLOOKUP($AC79,'04'!$AC$8:$BH$273,27,FALSE)+VLOOKUP($AC79,'05'!$AC$8:$BP$273,35,FALSE)+VLOOKUP($AC79,'06'!$AC$8:$BH$274,27,FALSE))</f>
        <v>4671</v>
      </c>
      <c r="BD79" s="150"/>
      <c r="BE79" s="150"/>
      <c r="BF79" s="151"/>
      <c r="BG79" s="140">
        <f t="shared" si="49"/>
        <v>1</v>
      </c>
      <c r="BH79" s="141"/>
    </row>
    <row r="80" spans="1:60" ht="20.100000000000001" customHeight="1">
      <c r="A80" s="142" t="s">
        <v>231</v>
      </c>
      <c r="B80" s="143"/>
      <c r="C80" s="194" t="s">
        <v>375</v>
      </c>
      <c r="D80" s="195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195"/>
      <c r="V80" s="195"/>
      <c r="W80" s="195"/>
      <c r="X80" s="195"/>
      <c r="Y80" s="195"/>
      <c r="Z80" s="195"/>
      <c r="AA80" s="195"/>
      <c r="AB80" s="196"/>
      <c r="AC80" s="197" t="s">
        <v>376</v>
      </c>
      <c r="AD80" s="198"/>
      <c r="AE80" s="149" t="str">
        <f>IF(VLOOKUP(AC80,'04'!$AC$8:$BH$273,3,FALSE)+VLOOKUP(AC80,'05'!$AC$8:$BP$273,3,FALSE)+VLOOKUP(AC80,'06'!$AC$8:$BH$274,3,FALSE)=0,"",VLOOKUP(AC80,'04'!$AC$8:$BH$273,3,FALSE)+VLOOKUP(AC80,'05'!$AC$8:$BP$273,3,FALSE)+VLOOKUP(AC80,'06'!$AC$8:$BH$274,3,FALSE))</f>
        <v/>
      </c>
      <c r="AF80" s="150"/>
      <c r="AG80" s="150"/>
      <c r="AH80" s="151"/>
      <c r="AI80" s="149" t="str">
        <f>IF(VLOOKUP(AC80,'04'!$AC$8:$BH$273,7,FALSE)+VLOOKUP(AC80,'05'!$AC$8:$BP$273,15,FALSE)+VLOOKUP(AC80,'06'!$AC$8:$BH$274,7,FALSE)=0,"",VLOOKUP(AC80,'04'!$AC$8:$BH$273,7,FALSE)+VLOOKUP(AC80,'05'!$AC$8:$BP$273,15,FALSE)+VLOOKUP(AC80,'06'!$AC$8:$BH$274,7,FALSE))</f>
        <v/>
      </c>
      <c r="AJ80" s="150"/>
      <c r="AK80" s="150"/>
      <c r="AL80" s="151"/>
      <c r="AM80" s="149" t="str">
        <f>IF(VLOOKUP($AC80,'04'!$AC$8:$BH$273,11,FALSE)+VLOOKUP($AC80,'05'!$AC$8:$BP$273,19,FALSE)+VLOOKUP($AC80,'06'!$AC$8:$BH$274,11,FALSE)=0,"",VLOOKUP($AC80,'04'!$AC$8:$BH$273,11,FALSE)+VLOOKUP($AC80,'05'!$AC$8:$BP$273,19,FALSE)+VLOOKUP($AC80,'06'!$AC$8:$BH$274,11,FALSE))</f>
        <v/>
      </c>
      <c r="AN80" s="150"/>
      <c r="AO80" s="150"/>
      <c r="AP80" s="151"/>
      <c r="AQ80" s="247" t="s">
        <v>687</v>
      </c>
      <c r="AR80" s="248"/>
      <c r="AS80" s="248"/>
      <c r="AT80" s="249"/>
      <c r="AU80" s="149"/>
      <c r="AV80" s="150"/>
      <c r="AW80" s="150"/>
      <c r="AX80" s="151"/>
      <c r="AY80" s="247" t="s">
        <v>687</v>
      </c>
      <c r="AZ80" s="248"/>
      <c r="BA80" s="248"/>
      <c r="BB80" s="249"/>
      <c r="BC80" s="149" t="str">
        <f>IF(VLOOKUP($AC80,'04'!$AC$8:$BH$273,27,FALSE)+VLOOKUP($AC80,'05'!$AC$8:$BP$273,35,FALSE)+VLOOKUP($AC80,'06'!$AC$8:$BH$274,27,FALSE)=0,"",VLOOKUP($AC80,'04'!$AC$8:$BH$273,27,FALSE)+VLOOKUP($AC80,'05'!$AC$8:$BP$273,35,FALSE)+VLOOKUP($AC80,'06'!$AC$8:$BH$274,27,FALSE))</f>
        <v/>
      </c>
      <c r="BD80" s="150"/>
      <c r="BE80" s="150"/>
      <c r="BF80" s="151"/>
      <c r="BG80" s="140" t="str">
        <f t="shared" si="49"/>
        <v>n.é.</v>
      </c>
      <c r="BH80" s="141"/>
    </row>
    <row r="81" spans="1:60" ht="20.100000000000001" customHeight="1">
      <c r="A81" s="142" t="s">
        <v>232</v>
      </c>
      <c r="B81" s="143"/>
      <c r="C81" s="194" t="s">
        <v>377</v>
      </c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/>
      <c r="Y81" s="195"/>
      <c r="Z81" s="195"/>
      <c r="AA81" s="195"/>
      <c r="AB81" s="196"/>
      <c r="AC81" s="197" t="s">
        <v>378</v>
      </c>
      <c r="AD81" s="198"/>
      <c r="AE81" s="149">
        <f>-VLOOKUP(AC194,'04'!$AC$8:$BH$273,3,FALSE)+VLOOKUP(AC81,'05'!$AC$8:$BP$273,3,FALSE)+VLOOKUP(AC81,'06'!$AC$8:$BH$274,3,FALSE)</f>
        <v>0</v>
      </c>
      <c r="AF81" s="150"/>
      <c r="AG81" s="150"/>
      <c r="AH81" s="151"/>
      <c r="AI81" s="149">
        <f>-VLOOKUP(AC194,'04'!$AC$8:$BH$273,7,FALSE)+VLOOKUP(AC81,'05'!$AC$8:$BP$273,15,FALSE)+VLOOKUP(AC81,'06'!$AC$8:$BH$274,7,FALSE)</f>
        <v>0</v>
      </c>
      <c r="AJ81" s="150"/>
      <c r="AK81" s="150"/>
      <c r="AL81" s="151"/>
      <c r="AM81" s="149">
        <v>0</v>
      </c>
      <c r="AN81" s="150"/>
      <c r="AO81" s="150"/>
      <c r="AP81" s="151"/>
      <c r="AQ81" s="247" t="s">
        <v>687</v>
      </c>
      <c r="AR81" s="248"/>
      <c r="AS81" s="248"/>
      <c r="AT81" s="249"/>
      <c r="AU81" s="149">
        <v>0</v>
      </c>
      <c r="AV81" s="150"/>
      <c r="AW81" s="150"/>
      <c r="AX81" s="151"/>
      <c r="AY81" s="247" t="s">
        <v>687</v>
      </c>
      <c r="AZ81" s="248"/>
      <c r="BA81" s="248"/>
      <c r="BB81" s="249"/>
      <c r="BC81" s="149">
        <v>0</v>
      </c>
      <c r="BD81" s="150"/>
      <c r="BE81" s="150"/>
      <c r="BF81" s="151"/>
      <c r="BG81" s="140" t="str">
        <f>IF(AI81&gt;0,BC81/AI81,"n.é.")</f>
        <v>n.é.</v>
      </c>
      <c r="BH81" s="141"/>
    </row>
    <row r="82" spans="1:60" ht="20.100000000000001" customHeight="1">
      <c r="A82" s="142" t="s">
        <v>233</v>
      </c>
      <c r="B82" s="143"/>
      <c r="C82" s="194" t="s">
        <v>379</v>
      </c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A82" s="195"/>
      <c r="AB82" s="196"/>
      <c r="AC82" s="197" t="s">
        <v>380</v>
      </c>
      <c r="AD82" s="198"/>
      <c r="AE82" s="149" t="str">
        <f>IF(VLOOKUP(AC82,'04'!$AC$8:$BH$273,3,FALSE)+VLOOKUP(AC82,'05'!$AC$8:$BP$273,3,FALSE)+VLOOKUP(AC82,'06'!$AC$8:$BH$274,3,FALSE)=0,"",VLOOKUP(AC82,'04'!$AC$8:$BH$273,3,FALSE)+VLOOKUP(AC82,'05'!$AC$8:$BP$273,3,FALSE)+VLOOKUP(AC82,'06'!$AC$8:$BH$274,3,FALSE))</f>
        <v/>
      </c>
      <c r="AF82" s="150"/>
      <c r="AG82" s="150"/>
      <c r="AH82" s="151"/>
      <c r="AI82" s="149" t="str">
        <f>IF(VLOOKUP(AC82,'04'!$AC$8:$BH$273,7,FALSE)+VLOOKUP(AC82,'05'!$AC$8:$BP$273,15,FALSE)+VLOOKUP(AC82,'06'!$AC$8:$BH$274,7,FALSE)=0,"",VLOOKUP(AC82,'04'!$AC$8:$BH$273,7,FALSE)+VLOOKUP(AC82,'05'!$AC$8:$BP$273,15,FALSE)+VLOOKUP(AC82,'06'!$AC$8:$BH$274,7,FALSE))</f>
        <v/>
      </c>
      <c r="AJ82" s="150"/>
      <c r="AK82" s="150"/>
      <c r="AL82" s="151"/>
      <c r="AM82" s="149" t="str">
        <f>IF(VLOOKUP($AC82,'04'!$AC$8:$BH$273,11,FALSE)+VLOOKUP($AC82,'05'!$AC$8:$BP$273,19,FALSE)+VLOOKUP($AC82,'06'!$AC$8:$BH$274,11,FALSE)=0,"",VLOOKUP($AC82,'04'!$AC$8:$BH$273,11,FALSE)+VLOOKUP($AC82,'05'!$AC$8:$BP$273,19,FALSE)+VLOOKUP($AC82,'06'!$AC$8:$BH$274,11,FALSE))</f>
        <v/>
      </c>
      <c r="AN82" s="150"/>
      <c r="AO82" s="150"/>
      <c r="AP82" s="151"/>
      <c r="AQ82" s="247" t="s">
        <v>687</v>
      </c>
      <c r="AR82" s="248"/>
      <c r="AS82" s="248"/>
      <c r="AT82" s="249"/>
      <c r="AU82" s="149"/>
      <c r="AV82" s="150"/>
      <c r="AW82" s="150"/>
      <c r="AX82" s="151"/>
      <c r="AY82" s="247" t="s">
        <v>687</v>
      </c>
      <c r="AZ82" s="248"/>
      <c r="BA82" s="248"/>
      <c r="BB82" s="249"/>
      <c r="BC82" s="149" t="str">
        <f>IF(VLOOKUP($AC82,'04'!$AC$8:$BH$273,27,FALSE)+VLOOKUP($AC82,'05'!$AC$8:$BP$273,35,FALSE)+VLOOKUP($AC82,'06'!$AC$8:$BH$274,27,FALSE)=0,"",VLOOKUP($AC82,'04'!$AC$8:$BH$273,27,FALSE)+VLOOKUP($AC82,'05'!$AC$8:$BP$273,35,FALSE)+VLOOKUP($AC82,'06'!$AC$8:$BH$274,27,FALSE))</f>
        <v/>
      </c>
      <c r="BD82" s="150"/>
      <c r="BE82" s="150"/>
      <c r="BF82" s="151"/>
      <c r="BG82" s="140" t="str">
        <f t="shared" si="49"/>
        <v>n.é.</v>
      </c>
      <c r="BH82" s="141"/>
    </row>
    <row r="83" spans="1:60" ht="20.100000000000001" customHeight="1">
      <c r="A83" s="142" t="s">
        <v>234</v>
      </c>
      <c r="B83" s="143"/>
      <c r="C83" s="174" t="s">
        <v>381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6"/>
      <c r="AC83" s="197" t="s">
        <v>382</v>
      </c>
      <c r="AD83" s="198"/>
      <c r="AE83" s="149" t="str">
        <f>IF(VLOOKUP(AC83,'04'!$AC$8:$BH$273,3,FALSE)+VLOOKUP(AC83,'05'!$AC$8:$BP$273,3,FALSE)+VLOOKUP(AC83,'06'!$AC$8:$BH$274,3,FALSE)=0,"",VLOOKUP(AC83,'04'!$AC$8:$BH$273,3,FALSE)+VLOOKUP(AC83,'05'!$AC$8:$BP$273,3,FALSE)+VLOOKUP(AC83,'06'!$AC$8:$BH$274,3,FALSE))</f>
        <v/>
      </c>
      <c r="AF83" s="150"/>
      <c r="AG83" s="150"/>
      <c r="AH83" s="151"/>
      <c r="AI83" s="149" t="str">
        <f>IF(VLOOKUP(AC83,'04'!$AC$8:$BH$273,7,FALSE)+VLOOKUP(AC83,'05'!$AC$8:$BP$273,15,FALSE)+VLOOKUP(AC83,'06'!$AC$8:$BH$274,7,FALSE)=0,"",VLOOKUP(AC83,'04'!$AC$8:$BH$273,7,FALSE)+VLOOKUP(AC83,'05'!$AC$8:$BP$273,15,FALSE)+VLOOKUP(AC83,'06'!$AC$8:$BH$274,7,FALSE))</f>
        <v/>
      </c>
      <c r="AJ83" s="150"/>
      <c r="AK83" s="150"/>
      <c r="AL83" s="151"/>
      <c r="AM83" s="149" t="str">
        <f>IF(VLOOKUP($AC83,'04'!$AC$8:$BH$273,11,FALSE)+VLOOKUP($AC83,'05'!$AC$8:$BP$273,19,FALSE)+VLOOKUP($AC83,'06'!$AC$8:$BH$274,11,FALSE)=0,"",VLOOKUP($AC83,'04'!$AC$8:$BH$273,11,FALSE)+VLOOKUP($AC83,'05'!$AC$8:$BP$273,19,FALSE)+VLOOKUP($AC83,'06'!$AC$8:$BH$274,11,FALSE))</f>
        <v/>
      </c>
      <c r="AN83" s="150"/>
      <c r="AO83" s="150"/>
      <c r="AP83" s="151"/>
      <c r="AQ83" s="247" t="s">
        <v>687</v>
      </c>
      <c r="AR83" s="248"/>
      <c r="AS83" s="248"/>
      <c r="AT83" s="249"/>
      <c r="AU83" s="149"/>
      <c r="AV83" s="150"/>
      <c r="AW83" s="150"/>
      <c r="AX83" s="151"/>
      <c r="AY83" s="247" t="s">
        <v>687</v>
      </c>
      <c r="AZ83" s="248"/>
      <c r="BA83" s="248"/>
      <c r="BB83" s="249"/>
      <c r="BC83" s="149" t="str">
        <f>IF(VLOOKUP($AC83,'04'!$AC$8:$BH$273,27,FALSE)+VLOOKUP($AC83,'05'!$AC$8:$BP$273,35,FALSE)+VLOOKUP($AC83,'06'!$AC$8:$BH$274,27,FALSE)=0,"",VLOOKUP($AC83,'04'!$AC$8:$BH$273,27,FALSE)+VLOOKUP($AC83,'05'!$AC$8:$BP$273,35,FALSE)+VLOOKUP($AC83,'06'!$AC$8:$BH$274,27,FALSE))</f>
        <v/>
      </c>
      <c r="BD83" s="150"/>
      <c r="BE83" s="150"/>
      <c r="BF83" s="151"/>
      <c r="BG83" s="140" t="str">
        <f t="shared" si="49"/>
        <v>n.é.</v>
      </c>
      <c r="BH83" s="141"/>
    </row>
    <row r="84" spans="1:60" s="3" customFormat="1" ht="20.100000000000001" customHeight="1">
      <c r="A84" s="162" t="s">
        <v>235</v>
      </c>
      <c r="B84" s="163"/>
      <c r="C84" s="177" t="s">
        <v>461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9"/>
      <c r="AC84" s="192" t="s">
        <v>383</v>
      </c>
      <c r="AD84" s="193"/>
      <c r="AE84" s="169">
        <f>AE70+AE75+SUM(AE78:AH83)</f>
        <v>1500</v>
      </c>
      <c r="AF84" s="170"/>
      <c r="AG84" s="170"/>
      <c r="AH84" s="171"/>
      <c r="AI84" s="169">
        <f t="shared" ref="AI84" si="55">AI70+AI75+SUM(AI78:AL83)</f>
        <v>17752</v>
      </c>
      <c r="AJ84" s="170"/>
      <c r="AK84" s="170"/>
      <c r="AL84" s="171"/>
      <c r="AM84" s="169">
        <f t="shared" ref="AM84" si="56">AM70+AM75+SUM(AM78:AP83)</f>
        <v>17752</v>
      </c>
      <c r="AN84" s="170"/>
      <c r="AO84" s="170"/>
      <c r="AP84" s="171"/>
      <c r="AQ84" s="274" t="s">
        <v>687</v>
      </c>
      <c r="AR84" s="275"/>
      <c r="AS84" s="275"/>
      <c r="AT84" s="276"/>
      <c r="AU84" s="169">
        <f t="shared" ref="AU84" si="57">AU70+AU75+SUM(AU78:AX83)</f>
        <v>0</v>
      </c>
      <c r="AV84" s="170"/>
      <c r="AW84" s="170"/>
      <c r="AX84" s="171"/>
      <c r="AY84" s="274" t="s">
        <v>687</v>
      </c>
      <c r="AZ84" s="275"/>
      <c r="BA84" s="275"/>
      <c r="BB84" s="276"/>
      <c r="BC84" s="169">
        <f t="shared" ref="BC84" si="58">BC70+BC75+SUM(BC78:BF83)</f>
        <v>17752</v>
      </c>
      <c r="BD84" s="170"/>
      <c r="BE84" s="170"/>
      <c r="BF84" s="171"/>
      <c r="BG84" s="172">
        <f t="shared" si="49"/>
        <v>1</v>
      </c>
      <c r="BH84" s="173"/>
    </row>
    <row r="85" spans="1:60" ht="20.100000000000001" customHeight="1">
      <c r="A85" s="142" t="s">
        <v>236</v>
      </c>
      <c r="B85" s="143"/>
      <c r="C85" s="174" t="s">
        <v>384</v>
      </c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6"/>
      <c r="AC85" s="197" t="s">
        <v>385</v>
      </c>
      <c r="AD85" s="198"/>
      <c r="AE85" s="149" t="str">
        <f>IF(VLOOKUP(AC85,'04'!$AC$8:$BH$273,3,FALSE)+VLOOKUP(AC85,'05'!$AC$8:$BP$273,3,FALSE)+VLOOKUP(AC85,'06'!$AC$8:$BH$274,3,FALSE)=0,"",VLOOKUP(AC85,'04'!$AC$8:$BH$273,3,FALSE)+VLOOKUP(AC85,'05'!$AC$8:$BP$273,3,FALSE)+VLOOKUP(AC85,'06'!$AC$8:$BH$274,3,FALSE))</f>
        <v/>
      </c>
      <c r="AF85" s="150"/>
      <c r="AG85" s="150"/>
      <c r="AH85" s="151"/>
      <c r="AI85" s="149" t="str">
        <f>IF(VLOOKUP(AC85,'04'!$AC$8:$BH$273,7,FALSE)+VLOOKUP(AC85,'05'!$AC$8:$BP$273,15,FALSE)+VLOOKUP(AC85,'06'!$AC$8:$BH$274,7,FALSE)=0,"",VLOOKUP(AC85,'04'!$AC$8:$BH$273,7,FALSE)+VLOOKUP(AC85,'05'!$AC$8:$BP$273,15,FALSE)+VLOOKUP(AC85,'06'!$AC$8:$BH$274,7,FALSE))</f>
        <v/>
      </c>
      <c r="AJ85" s="150"/>
      <c r="AK85" s="150"/>
      <c r="AL85" s="151"/>
      <c r="AM85" s="149" t="str">
        <f>IF(VLOOKUP($AC85,'04'!$AC$8:$BH$273,11,FALSE)+VLOOKUP($AC85,'05'!$AC$8:$BP$273,19,FALSE)+VLOOKUP($AC85,'06'!$AC$8:$BH$274,11,FALSE)=0,"",VLOOKUP($AC85,'04'!$AC$8:$BH$273,11,FALSE)+VLOOKUP($AC85,'05'!$AC$8:$BP$273,19,FALSE)+VLOOKUP($AC85,'06'!$AC$8:$BH$274,11,FALSE))</f>
        <v/>
      </c>
      <c r="AN85" s="150"/>
      <c r="AO85" s="150"/>
      <c r="AP85" s="151"/>
      <c r="AQ85" s="247" t="s">
        <v>687</v>
      </c>
      <c r="AR85" s="248"/>
      <c r="AS85" s="248"/>
      <c r="AT85" s="249"/>
      <c r="AU85" s="149"/>
      <c r="AV85" s="150"/>
      <c r="AW85" s="150"/>
      <c r="AX85" s="151"/>
      <c r="AY85" s="247" t="s">
        <v>687</v>
      </c>
      <c r="AZ85" s="248"/>
      <c r="BA85" s="248"/>
      <c r="BB85" s="249"/>
      <c r="BC85" s="149" t="str">
        <f>IF(VLOOKUP($AC85,'04'!$AC$8:$BH$273,27,FALSE)+VLOOKUP($AC85,'05'!$AC$8:$BP$273,35,FALSE)+VLOOKUP($AC85,'06'!$AC$8:$BH$274,27,FALSE)=0,"",VLOOKUP($AC85,'04'!$AC$8:$BH$273,27,FALSE)+VLOOKUP($AC85,'05'!$AC$8:$BP$273,35,FALSE)+VLOOKUP($AC85,'06'!$AC$8:$BH$274,27,FALSE))</f>
        <v/>
      </c>
      <c r="BD85" s="150"/>
      <c r="BE85" s="150"/>
      <c r="BF85" s="151"/>
      <c r="BG85" s="140" t="str">
        <f t="shared" si="49"/>
        <v>n.é.</v>
      </c>
      <c r="BH85" s="141"/>
    </row>
    <row r="86" spans="1:60" ht="20.100000000000001" customHeight="1">
      <c r="A86" s="142" t="s">
        <v>237</v>
      </c>
      <c r="B86" s="143"/>
      <c r="C86" s="174" t="s">
        <v>386</v>
      </c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6"/>
      <c r="AC86" s="197" t="s">
        <v>387</v>
      </c>
      <c r="AD86" s="198"/>
      <c r="AE86" s="149" t="str">
        <f>IF(VLOOKUP(AC86,'04'!$AC$8:$BH$273,3,FALSE)+VLOOKUP(AC86,'05'!$AC$8:$BP$273,3,FALSE)+VLOOKUP(AC86,'06'!$AC$8:$BH$274,3,FALSE)=0,"",VLOOKUP(AC86,'04'!$AC$8:$BH$273,3,FALSE)+VLOOKUP(AC86,'05'!$AC$8:$BP$273,3,FALSE)+VLOOKUP(AC86,'06'!$AC$8:$BH$274,3,FALSE))</f>
        <v/>
      </c>
      <c r="AF86" s="150"/>
      <c r="AG86" s="150"/>
      <c r="AH86" s="151"/>
      <c r="AI86" s="149" t="str">
        <f>IF(VLOOKUP(AC86,'04'!$AC$8:$BH$273,7,FALSE)+VLOOKUP(AC86,'05'!$AC$8:$BP$273,15,FALSE)+VLOOKUP(AC86,'06'!$AC$8:$BH$274,7,FALSE)=0,"",VLOOKUP(AC86,'04'!$AC$8:$BH$273,7,FALSE)+VLOOKUP(AC86,'05'!$AC$8:$BP$273,15,FALSE)+VLOOKUP(AC86,'06'!$AC$8:$BH$274,7,FALSE))</f>
        <v/>
      </c>
      <c r="AJ86" s="150"/>
      <c r="AK86" s="150"/>
      <c r="AL86" s="151"/>
      <c r="AM86" s="149" t="str">
        <f>IF(VLOOKUP($AC86,'04'!$AC$8:$BH$273,11,FALSE)+VLOOKUP($AC86,'05'!$AC$8:$BP$273,19,FALSE)+VLOOKUP($AC86,'06'!$AC$8:$BH$274,11,FALSE)=0,"",VLOOKUP($AC86,'04'!$AC$8:$BH$273,11,FALSE)+VLOOKUP($AC86,'05'!$AC$8:$BP$273,19,FALSE)+VLOOKUP($AC86,'06'!$AC$8:$BH$274,11,FALSE))</f>
        <v/>
      </c>
      <c r="AN86" s="150"/>
      <c r="AO86" s="150"/>
      <c r="AP86" s="151"/>
      <c r="AQ86" s="247" t="s">
        <v>687</v>
      </c>
      <c r="AR86" s="248"/>
      <c r="AS86" s="248"/>
      <c r="AT86" s="249"/>
      <c r="AU86" s="149"/>
      <c r="AV86" s="150"/>
      <c r="AW86" s="150"/>
      <c r="AX86" s="151"/>
      <c r="AY86" s="247" t="s">
        <v>687</v>
      </c>
      <c r="AZ86" s="248"/>
      <c r="BA86" s="248"/>
      <c r="BB86" s="249"/>
      <c r="BC86" s="149" t="str">
        <f>IF(VLOOKUP($AC86,'04'!$AC$8:$BH$273,27,FALSE)+VLOOKUP($AC86,'05'!$AC$8:$BP$273,35,FALSE)+VLOOKUP($AC86,'06'!$AC$8:$BH$274,27,FALSE)=0,"",VLOOKUP($AC86,'04'!$AC$8:$BH$273,27,FALSE)+VLOOKUP($AC86,'05'!$AC$8:$BP$273,35,FALSE)+VLOOKUP($AC86,'06'!$AC$8:$BH$274,27,FALSE))</f>
        <v/>
      </c>
      <c r="BD86" s="150"/>
      <c r="BE86" s="150"/>
      <c r="BF86" s="151"/>
      <c r="BG86" s="140" t="str">
        <f t="shared" si="49"/>
        <v>n.é.</v>
      </c>
      <c r="BH86" s="141"/>
    </row>
    <row r="87" spans="1:60" ht="20.100000000000001" customHeight="1">
      <c r="A87" s="142" t="s">
        <v>238</v>
      </c>
      <c r="B87" s="143"/>
      <c r="C87" s="194" t="s">
        <v>388</v>
      </c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6"/>
      <c r="AC87" s="197" t="s">
        <v>389</v>
      </c>
      <c r="AD87" s="198"/>
      <c r="AE87" s="149" t="str">
        <f>IF(VLOOKUP(AC87,'04'!$AC$8:$BH$273,3,FALSE)+VLOOKUP(AC87,'05'!$AC$8:$BP$273,3,FALSE)+VLOOKUP(AC87,'06'!$AC$8:$BH$274,3,FALSE)=0,"",VLOOKUP(AC87,'04'!$AC$8:$BH$273,3,FALSE)+VLOOKUP(AC87,'05'!$AC$8:$BP$273,3,FALSE)+VLOOKUP(AC87,'06'!$AC$8:$BH$274,3,FALSE))</f>
        <v/>
      </c>
      <c r="AF87" s="150"/>
      <c r="AG87" s="150"/>
      <c r="AH87" s="151"/>
      <c r="AI87" s="149" t="str">
        <f>IF(VLOOKUP(AC87,'04'!$AC$8:$BH$273,7,FALSE)+VLOOKUP(AC87,'05'!$AC$8:$BP$273,15,FALSE)+VLOOKUP(AC87,'06'!$AC$8:$BH$274,7,FALSE)=0,"",VLOOKUP(AC87,'04'!$AC$8:$BH$273,7,FALSE)+VLOOKUP(AC87,'05'!$AC$8:$BP$273,15,FALSE)+VLOOKUP(AC87,'06'!$AC$8:$BH$274,7,FALSE))</f>
        <v/>
      </c>
      <c r="AJ87" s="150"/>
      <c r="AK87" s="150"/>
      <c r="AL87" s="151"/>
      <c r="AM87" s="149" t="str">
        <f>IF(VLOOKUP($AC87,'04'!$AC$8:$BH$273,11,FALSE)+VLOOKUP($AC87,'05'!$AC$8:$BP$273,19,FALSE)+VLOOKUP($AC87,'06'!$AC$8:$BH$274,11,FALSE)=0,"",VLOOKUP($AC87,'04'!$AC$8:$BH$273,11,FALSE)+VLOOKUP($AC87,'05'!$AC$8:$BP$273,19,FALSE)+VLOOKUP($AC87,'06'!$AC$8:$BH$274,11,FALSE))</f>
        <v/>
      </c>
      <c r="AN87" s="150"/>
      <c r="AO87" s="150"/>
      <c r="AP87" s="151"/>
      <c r="AQ87" s="247" t="s">
        <v>687</v>
      </c>
      <c r="AR87" s="248"/>
      <c r="AS87" s="248"/>
      <c r="AT87" s="249"/>
      <c r="AU87" s="149"/>
      <c r="AV87" s="150"/>
      <c r="AW87" s="150"/>
      <c r="AX87" s="151"/>
      <c r="AY87" s="247" t="s">
        <v>687</v>
      </c>
      <c r="AZ87" s="248"/>
      <c r="BA87" s="248"/>
      <c r="BB87" s="249"/>
      <c r="BC87" s="149" t="str">
        <f>IF(VLOOKUP($AC87,'04'!$AC$8:$BH$273,27,FALSE)+VLOOKUP($AC87,'05'!$AC$8:$BP$273,35,FALSE)+VLOOKUP($AC87,'06'!$AC$8:$BH$274,27,FALSE)=0,"",VLOOKUP($AC87,'04'!$AC$8:$BH$273,27,FALSE)+VLOOKUP($AC87,'05'!$AC$8:$BP$273,35,FALSE)+VLOOKUP($AC87,'06'!$AC$8:$BH$274,27,FALSE))</f>
        <v/>
      </c>
      <c r="BD87" s="150"/>
      <c r="BE87" s="150"/>
      <c r="BF87" s="151"/>
      <c r="BG87" s="140" t="str">
        <f t="shared" si="49"/>
        <v>n.é.</v>
      </c>
      <c r="BH87" s="141"/>
    </row>
    <row r="88" spans="1:60" ht="20.100000000000001" customHeight="1">
      <c r="A88" s="142" t="s">
        <v>239</v>
      </c>
      <c r="B88" s="143"/>
      <c r="C88" s="194" t="s">
        <v>390</v>
      </c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  <c r="AA88" s="195"/>
      <c r="AB88" s="196"/>
      <c r="AC88" s="197" t="s">
        <v>391</v>
      </c>
      <c r="AD88" s="198"/>
      <c r="AE88" s="149" t="str">
        <f>IF(VLOOKUP(AC88,'04'!$AC$8:$BH$273,3,FALSE)+VLOOKUP(AC88,'05'!$AC$8:$BP$273,3,FALSE)+VLOOKUP(AC88,'06'!$AC$8:$BH$274,3,FALSE)=0,"",VLOOKUP(AC88,'04'!$AC$8:$BH$273,3,FALSE)+VLOOKUP(AC88,'05'!$AC$8:$BP$273,3,FALSE)+VLOOKUP(AC88,'06'!$AC$8:$BH$274,3,FALSE))</f>
        <v/>
      </c>
      <c r="AF88" s="150"/>
      <c r="AG88" s="150"/>
      <c r="AH88" s="151"/>
      <c r="AI88" s="149" t="str">
        <f>IF(VLOOKUP(AC88,'04'!$AC$8:$BH$273,7,FALSE)+VLOOKUP(AC88,'05'!$AC$8:$BP$273,15,FALSE)+VLOOKUP(AC88,'06'!$AC$8:$BH$274,7,FALSE)=0,"",VLOOKUP(AC88,'04'!$AC$8:$BH$273,7,FALSE)+VLOOKUP(AC88,'05'!$AC$8:$BP$273,15,FALSE)+VLOOKUP(AC88,'06'!$AC$8:$BH$274,7,FALSE))</f>
        <v/>
      </c>
      <c r="AJ88" s="150"/>
      <c r="AK88" s="150"/>
      <c r="AL88" s="151"/>
      <c r="AM88" s="149" t="str">
        <f>IF(VLOOKUP($AC88,'04'!$AC$8:$BH$273,11,FALSE)+VLOOKUP($AC88,'05'!$AC$8:$BP$273,19,FALSE)+VLOOKUP($AC88,'06'!$AC$8:$BH$274,11,FALSE)=0,"",VLOOKUP($AC88,'04'!$AC$8:$BH$273,11,FALSE)+VLOOKUP($AC88,'05'!$AC$8:$BP$273,19,FALSE)+VLOOKUP($AC88,'06'!$AC$8:$BH$274,11,FALSE))</f>
        <v/>
      </c>
      <c r="AN88" s="150"/>
      <c r="AO88" s="150"/>
      <c r="AP88" s="151"/>
      <c r="AQ88" s="247" t="s">
        <v>687</v>
      </c>
      <c r="AR88" s="248"/>
      <c r="AS88" s="248"/>
      <c r="AT88" s="249"/>
      <c r="AU88" s="149"/>
      <c r="AV88" s="150"/>
      <c r="AW88" s="150"/>
      <c r="AX88" s="151"/>
      <c r="AY88" s="247" t="s">
        <v>687</v>
      </c>
      <c r="AZ88" s="248"/>
      <c r="BA88" s="248"/>
      <c r="BB88" s="249"/>
      <c r="BC88" s="149" t="str">
        <f>IF(VLOOKUP($AC88,'04'!$AC$8:$BH$273,27,FALSE)+VLOOKUP($AC88,'05'!$AC$8:$BP$273,35,FALSE)+VLOOKUP($AC88,'06'!$AC$8:$BH$274,27,FALSE)=0,"",VLOOKUP($AC88,'04'!$AC$8:$BH$273,27,FALSE)+VLOOKUP($AC88,'05'!$AC$8:$BP$273,35,FALSE)+VLOOKUP($AC88,'06'!$AC$8:$BH$274,27,FALSE))</f>
        <v/>
      </c>
      <c r="BD88" s="150"/>
      <c r="BE88" s="150"/>
      <c r="BF88" s="151"/>
      <c r="BG88" s="140" t="str">
        <f t="shared" si="49"/>
        <v>n.é.</v>
      </c>
      <c r="BH88" s="141"/>
    </row>
    <row r="89" spans="1:60" s="3" customFormat="1" ht="20.100000000000001" customHeight="1">
      <c r="A89" s="162" t="s">
        <v>240</v>
      </c>
      <c r="B89" s="163"/>
      <c r="C89" s="199" t="s">
        <v>462</v>
      </c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1"/>
      <c r="AC89" s="192" t="s">
        <v>392</v>
      </c>
      <c r="AD89" s="193"/>
      <c r="AE89" s="169">
        <f>SUM(AE85:AH88)</f>
        <v>0</v>
      </c>
      <c r="AF89" s="170"/>
      <c r="AG89" s="170"/>
      <c r="AH89" s="171"/>
      <c r="AI89" s="169">
        <f t="shared" ref="AI89" si="59">SUM(AI85:AL88)</f>
        <v>0</v>
      </c>
      <c r="AJ89" s="170"/>
      <c r="AK89" s="170"/>
      <c r="AL89" s="171"/>
      <c r="AM89" s="169">
        <f t="shared" ref="AM89" si="60">SUM(AM85:AP88)</f>
        <v>0</v>
      </c>
      <c r="AN89" s="170"/>
      <c r="AO89" s="170"/>
      <c r="AP89" s="171"/>
      <c r="AQ89" s="274" t="s">
        <v>687</v>
      </c>
      <c r="AR89" s="275"/>
      <c r="AS89" s="275"/>
      <c r="AT89" s="276"/>
      <c r="AU89" s="169">
        <f t="shared" ref="AU89" si="61">SUM(AU85:AX88)</f>
        <v>0</v>
      </c>
      <c r="AV89" s="170"/>
      <c r="AW89" s="170"/>
      <c r="AX89" s="171"/>
      <c r="AY89" s="274" t="s">
        <v>687</v>
      </c>
      <c r="AZ89" s="275"/>
      <c r="BA89" s="275"/>
      <c r="BB89" s="276"/>
      <c r="BC89" s="169">
        <f t="shared" ref="BC89" si="62">SUM(BC85:BF88)</f>
        <v>0</v>
      </c>
      <c r="BD89" s="170"/>
      <c r="BE89" s="170"/>
      <c r="BF89" s="171"/>
      <c r="BG89" s="172" t="str">
        <f>IF(AI89&gt;0,BC89/AI89,"n.é.")</f>
        <v>n.é.</v>
      </c>
      <c r="BH89" s="173"/>
    </row>
    <row r="90" spans="1:60" ht="20.100000000000001" customHeight="1">
      <c r="A90" s="142" t="s">
        <v>241</v>
      </c>
      <c r="B90" s="143"/>
      <c r="C90" s="174" t="s">
        <v>393</v>
      </c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6"/>
      <c r="AC90" s="197" t="s">
        <v>394</v>
      </c>
      <c r="AD90" s="198"/>
      <c r="AE90" s="149"/>
      <c r="AF90" s="150"/>
      <c r="AG90" s="150"/>
      <c r="AH90" s="151"/>
      <c r="AI90" s="149"/>
      <c r="AJ90" s="150"/>
      <c r="AK90" s="150"/>
      <c r="AL90" s="151"/>
      <c r="AM90" s="149">
        <v>0</v>
      </c>
      <c r="AN90" s="150"/>
      <c r="AO90" s="150"/>
      <c r="AP90" s="151"/>
      <c r="AQ90" s="247" t="s">
        <v>687</v>
      </c>
      <c r="AR90" s="248"/>
      <c r="AS90" s="248"/>
      <c r="AT90" s="249"/>
      <c r="AU90" s="149"/>
      <c r="AV90" s="150"/>
      <c r="AW90" s="150"/>
      <c r="AX90" s="151"/>
      <c r="AY90" s="247" t="s">
        <v>687</v>
      </c>
      <c r="AZ90" s="248"/>
      <c r="BA90" s="248"/>
      <c r="BB90" s="249"/>
      <c r="BC90" s="149">
        <v>0</v>
      </c>
      <c r="BD90" s="150"/>
      <c r="BE90" s="150"/>
      <c r="BF90" s="151"/>
      <c r="BG90" s="140" t="str">
        <f t="shared" si="49"/>
        <v>n.é.</v>
      </c>
      <c r="BH90" s="141"/>
    </row>
    <row r="91" spans="1:60" s="23" customFormat="1" ht="20.100000000000001" customHeight="1">
      <c r="A91" s="180" t="s">
        <v>242</v>
      </c>
      <c r="B91" s="181"/>
      <c r="C91" s="216" t="s">
        <v>463</v>
      </c>
      <c r="D91" s="217"/>
      <c r="E91" s="217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8"/>
      <c r="AC91" s="219" t="s">
        <v>395</v>
      </c>
      <c r="AD91" s="220"/>
      <c r="AE91" s="187">
        <f>AE84+AE89+AE90</f>
        <v>1500</v>
      </c>
      <c r="AF91" s="188"/>
      <c r="AG91" s="188"/>
      <c r="AH91" s="189"/>
      <c r="AI91" s="187">
        <f t="shared" ref="AI91" si="63">AI84+AI89+AI90</f>
        <v>17752</v>
      </c>
      <c r="AJ91" s="188"/>
      <c r="AK91" s="188"/>
      <c r="AL91" s="189"/>
      <c r="AM91" s="187">
        <f t="shared" ref="AM91" si="64">AM84+AM89+AM90</f>
        <v>17752</v>
      </c>
      <c r="AN91" s="188"/>
      <c r="AO91" s="188"/>
      <c r="AP91" s="189"/>
      <c r="AQ91" s="277" t="s">
        <v>687</v>
      </c>
      <c r="AR91" s="278"/>
      <c r="AS91" s="278"/>
      <c r="AT91" s="279"/>
      <c r="AU91" s="187">
        <f t="shared" ref="AU91" si="65">AU84+AU89+AU90</f>
        <v>0</v>
      </c>
      <c r="AV91" s="188"/>
      <c r="AW91" s="188"/>
      <c r="AX91" s="189"/>
      <c r="AY91" s="277" t="s">
        <v>687</v>
      </c>
      <c r="AZ91" s="278"/>
      <c r="BA91" s="278"/>
      <c r="BB91" s="279"/>
      <c r="BC91" s="187">
        <f t="shared" ref="BC91" si="66">BC84+BC89+BC90</f>
        <v>17752</v>
      </c>
      <c r="BD91" s="188"/>
      <c r="BE91" s="188"/>
      <c r="BF91" s="189"/>
      <c r="BG91" s="190">
        <f t="shared" si="49"/>
        <v>1</v>
      </c>
      <c r="BH91" s="191"/>
    </row>
    <row r="92" spans="1:60" s="24" customFormat="1" ht="20.100000000000001" customHeight="1">
      <c r="A92" s="212">
        <v>85</v>
      </c>
      <c r="B92" s="213"/>
      <c r="C92" s="17" t="s">
        <v>469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9"/>
      <c r="AC92" s="8"/>
      <c r="AD92" s="9"/>
      <c r="AE92" s="271">
        <f>AE66+AE91</f>
        <v>324194</v>
      </c>
      <c r="AF92" s="272"/>
      <c r="AG92" s="272"/>
      <c r="AH92" s="273"/>
      <c r="AI92" s="271">
        <f t="shared" ref="AI92" si="67">AI66+AI91</f>
        <v>405277</v>
      </c>
      <c r="AJ92" s="272"/>
      <c r="AK92" s="272"/>
      <c r="AL92" s="273"/>
      <c r="AM92" s="271">
        <f t="shared" ref="AM92" si="68">AM66+AM91</f>
        <v>371630</v>
      </c>
      <c r="AN92" s="272"/>
      <c r="AO92" s="272"/>
      <c r="AP92" s="273"/>
      <c r="AQ92" s="280" t="s">
        <v>687</v>
      </c>
      <c r="AR92" s="281"/>
      <c r="AS92" s="281"/>
      <c r="AT92" s="282"/>
      <c r="AU92" s="271">
        <f t="shared" ref="AU92" si="69">AU66+AU91</f>
        <v>7</v>
      </c>
      <c r="AV92" s="272"/>
      <c r="AW92" s="272"/>
      <c r="AX92" s="273"/>
      <c r="AY92" s="280" t="s">
        <v>687</v>
      </c>
      <c r="AZ92" s="281"/>
      <c r="BA92" s="281"/>
      <c r="BB92" s="282"/>
      <c r="BC92" s="271">
        <f t="shared" ref="BC92" si="70">BC66+BC91</f>
        <v>361059</v>
      </c>
      <c r="BD92" s="272"/>
      <c r="BE92" s="272"/>
      <c r="BF92" s="273"/>
      <c r="BG92" s="286">
        <f t="shared" si="49"/>
        <v>0.89089437594534104</v>
      </c>
      <c r="BH92" s="287"/>
    </row>
    <row r="93" spans="1:60" ht="20.100000000000001" customHeight="1">
      <c r="A93" s="142">
        <v>86</v>
      </c>
      <c r="B93" s="143"/>
      <c r="C93" s="204" t="s">
        <v>20</v>
      </c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6"/>
      <c r="AC93" s="214" t="s">
        <v>51</v>
      </c>
      <c r="AD93" s="215"/>
      <c r="AE93" s="149">
        <f>IF(VLOOKUP(AC93,'04'!$AC$8:$BH$273,3,FALSE)+VLOOKUP(AC93,'05'!$AC$8:$BP$273,3,FALSE)+VLOOKUP(AC93,'06'!$AC$8:$BH$274,3,FALSE)=0,"",VLOOKUP(AC93,'04'!$AC$8:$BH$273,3,FALSE)+VLOOKUP(AC93,'05'!$AC$8:$BP$273,3,FALSE)+VLOOKUP(AC93,'06'!$AC$8:$BH$274,3,FALSE))</f>
        <v>90620.1</v>
      </c>
      <c r="AF93" s="150"/>
      <c r="AG93" s="150"/>
      <c r="AH93" s="151"/>
      <c r="AI93" s="149">
        <f>IF(VLOOKUP(AC93,'04'!$AC$8:$BH$273,7,FALSE)+VLOOKUP(AC93,'05'!$AC$8:$BP$273,15,FALSE)+VLOOKUP(AC93,'06'!$AC$8:$BH$274,7,FALSE)=0,"",VLOOKUP(AC93,'04'!$AC$8:$BH$273,7,FALSE)+VLOOKUP(AC93,'05'!$AC$8:$BP$273,15,FALSE)+VLOOKUP(AC93,'06'!$AC$8:$BH$274,7,FALSE))</f>
        <v>115840</v>
      </c>
      <c r="AJ93" s="150"/>
      <c r="AK93" s="150"/>
      <c r="AL93" s="151"/>
      <c r="AM93" s="209">
        <f>IF(VLOOKUP($AC$93,'04'!$AC$8:$BH$273,11,FALSE)+VLOOKUP($AC$93,'05'!$AC$8:$BP$273,19,FALSE)+VLOOKUP($AC$93,'06'!$AC$8:$BH$274,11,FALSE)=0,"",VLOOKUP($AC$93,'04'!$AC$8:$BH$273,11,FALSE)+VLOOKUP($AC$93,'05'!$AC$8:$BP$273,19,FALSE)+VLOOKUP($AC$93,'06'!$AC$8:$BH$274,11,FALSE))</f>
        <v>1182</v>
      </c>
      <c r="AN93" s="210"/>
      <c r="AO93" s="210"/>
      <c r="AP93" s="211"/>
      <c r="AQ93" s="209">
        <f>IF(VLOOKUP($AC$93,'04'!$AC$8:$BH$273,15,FALSE)+VLOOKUP($AC$93,'05'!$AC$8:$BP$273,23,FALSE)+VLOOKUP($AC$93,'06'!$AC$8:$BH$274,15,FALSE)=0,"",VLOOKUP($AC$93,'04'!$AC$8:$BH$273,15,FALSE)+VLOOKUP($AC$93,'05'!$AC$8:$BP$273,23,FALSE)+VLOOKUP($AC$93,'06'!$AC$8:$BH$274,15,FALSE))</f>
        <v>107566</v>
      </c>
      <c r="AR93" s="210"/>
      <c r="AS93" s="210"/>
      <c r="AT93" s="211"/>
      <c r="AU93" s="149">
        <f>IF(VLOOKUP($AC93,'04'!$AC$8:$BH$273,19,FALSE)+VLOOKUP($AC93,'05'!$AC$8:$BP$273,27,FALSE)+VLOOKUP($AC93,'06'!$AC$8:$BH$274,19,FALSE)=0,"",VLOOKUP($AC93,'04'!$AC$8:$BH$273,19,FALSE)+VLOOKUP($AC93,'05'!$AC$8:$BP$273,27,FALSE)+VLOOKUP($AC93,'06'!$AC$8:$BH$274,19,FALSE))</f>
        <v>157315</v>
      </c>
      <c r="AV93" s="150"/>
      <c r="AW93" s="150"/>
      <c r="AX93" s="151"/>
      <c r="AY93" s="149" t="str">
        <f>IF(VLOOKUP($AC93,'04'!$AC$8:$BH$273,23,FALSE)+VLOOKUP($AC93,'05'!$AC$8:$BP$273,31,FALSE)+VLOOKUP($AC93,'06'!$AC$8:$BH$274,23,FALSE)=0,"",VLOOKUP($AC93,'04'!$AC$8:$BH$273,23,FALSE)+VLOOKUP($AC93,'05'!$AC$8:$BP$273,31,FALSE)+VLOOKUP($AC93,'06'!$AC$8:$BH$274,23,FALSE))</f>
        <v/>
      </c>
      <c r="AZ93" s="150"/>
      <c r="BA93" s="150"/>
      <c r="BB93" s="151"/>
      <c r="BC93" s="209">
        <f>IF(VLOOKUP($AC93,'04'!$AC$8:$BH$273,27,FALSE)+VLOOKUP($AC93,'05'!$AC$8:$BP$273,35,FALSE)+VLOOKUP($AC93,'06'!$AC$8:$BH$274,27,FALSE)=0,"",VLOOKUP($AC93,'04'!$AC$8:$BH$273,27,FALSE)+VLOOKUP($AC93,'05'!$AC$8:$BP$273,35,FALSE)+VLOOKUP($AC93,'06'!$AC$8:$BH$274,27,FALSE))</f>
        <v>107566</v>
      </c>
      <c r="BD93" s="210"/>
      <c r="BE93" s="210"/>
      <c r="BF93" s="211"/>
      <c r="BG93" s="202">
        <f t="shared" si="49"/>
        <v>0.92857389502762433</v>
      </c>
      <c r="BH93" s="203"/>
    </row>
    <row r="94" spans="1:60" ht="20.100000000000001" customHeight="1">
      <c r="A94" s="142">
        <v>87</v>
      </c>
      <c r="B94" s="143"/>
      <c r="C94" s="204" t="s">
        <v>47</v>
      </c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6"/>
      <c r="AC94" s="207" t="s">
        <v>50</v>
      </c>
      <c r="AD94" s="208"/>
      <c r="AE94" s="149">
        <f>IF(VLOOKUP(AC94,'04'!$AC$8:$BH$273,3,FALSE)+VLOOKUP(AC94,'05'!$AC$8:$BP$273,3,FALSE)+VLOOKUP(AC94,'06'!$AC$8:$BH$274,3,FALSE)=0,"",VLOOKUP(AC94,'04'!$AC$8:$BH$273,3,FALSE)+VLOOKUP(AC94,'05'!$AC$8:$BP$273,3,FALSE)+VLOOKUP(AC94,'06'!$AC$8:$BH$274,3,FALSE))</f>
        <v>1143</v>
      </c>
      <c r="AF94" s="150"/>
      <c r="AG94" s="150"/>
      <c r="AH94" s="151"/>
      <c r="AI94" s="209">
        <f>IF(VLOOKUP(AC94,'04'!$AC$8:$BH$273,7,FALSE)+VLOOKUP(AC94,'05'!$AC$8:$BP$273,15,FALSE)+VLOOKUP(AC94,'06'!$AC$8:$BH$274,7,FALSE)=0,"",VLOOKUP(AC94,'04'!$AC$8:$BH$273,7,FALSE)+VLOOKUP(AC94,'05'!$AC$8:$BP$273,15,FALSE)+VLOOKUP(AC94,'06'!$AC$8:$BH$274,7,FALSE))</f>
        <v>3973</v>
      </c>
      <c r="AJ94" s="210"/>
      <c r="AK94" s="210"/>
      <c r="AL94" s="211"/>
      <c r="AM94" s="209" t="str">
        <f>IF(VLOOKUP($AC94,'04'!$AC$8:$BH$273,11,FALSE)+VLOOKUP($AC94,'05'!$AC$8:$BP$273,19,FALSE)+VLOOKUP($AC94,'06'!$AC$8:$BH$274,11,FALSE)=0,"",VLOOKUP($AC94,'04'!$AC$8:$BH$273,11,FALSE)+VLOOKUP($AC94,'05'!$AC$8:$BP$273,19,FALSE)+VLOOKUP($AC94,'06'!$AC$8:$BH$274,11,FALSE))</f>
        <v/>
      </c>
      <c r="AN94" s="210"/>
      <c r="AO94" s="210"/>
      <c r="AP94" s="211"/>
      <c r="AQ94" s="209">
        <f>IF(VLOOKUP($AC94,'04'!$AC$8:$BH$273,15,FALSE)+VLOOKUP($AC94,'05'!$AC$8:$BP$273,23,FALSE)+VLOOKUP($AC94,'06'!$AC$8:$BH$274,15,FALSE)=0,"",VLOOKUP($AC94,'04'!$AC$8:$BH$273,15,FALSE)+VLOOKUP($AC94,'05'!$AC$8:$BP$273,23,FALSE)+VLOOKUP($AC94,'06'!$AC$8:$BH$274,15,FALSE))</f>
        <v>3973</v>
      </c>
      <c r="AR94" s="210"/>
      <c r="AS94" s="210"/>
      <c r="AT94" s="211"/>
      <c r="AU94" s="149" t="str">
        <f>IF(VLOOKUP($AC94,'04'!$AC$8:$BH$273,19,FALSE)+VLOOKUP($AC94,'05'!$AC$8:$BP$273,27,FALSE)+VLOOKUP($AC94,'06'!$AC$8:$BH$274,19,FALSE)=0,"",VLOOKUP($AC94,'04'!$AC$8:$BH$273,19,FALSE)+VLOOKUP($AC94,'05'!$AC$8:$BP$273,27,FALSE)+VLOOKUP($AC94,'06'!$AC$8:$BH$274,19,FALSE))</f>
        <v/>
      </c>
      <c r="AV94" s="150"/>
      <c r="AW94" s="150"/>
      <c r="AX94" s="151"/>
      <c r="AY94" s="209" t="str">
        <f>IF(VLOOKUP($AC94,'04'!$AC$8:$BH$273,23,FALSE)+VLOOKUP($AC94,'05'!$AC$8:$BP$273,31,FALSE)+VLOOKUP($AC94,'06'!$AC$8:$BH$274,23,FALSE)=0,"",VLOOKUP($AC94,'04'!$AC$8:$BH$273,23,FALSE)+VLOOKUP($AC94,'05'!$AC$8:$BP$273,31,FALSE)+VLOOKUP($AC94,'06'!$AC$8:$BH$274,23,FALSE))</f>
        <v/>
      </c>
      <c r="AZ94" s="210"/>
      <c r="BA94" s="210"/>
      <c r="BB94" s="211"/>
      <c r="BC94" s="209">
        <f>IF(VLOOKUP($AC94,'04'!$AC$8:$BH$273,27,FALSE)+VLOOKUP($AC94,'05'!$AC$8:$BP$273,35,FALSE)+VLOOKUP($AC94,'06'!$AC$8:$BH$274,27,FALSE)=0,"",VLOOKUP($AC94,'04'!$AC$8:$BH$273,27,FALSE)+VLOOKUP($AC94,'05'!$AC$8:$BP$273,35,FALSE)+VLOOKUP($AC94,'06'!$AC$8:$BH$274,27,FALSE))</f>
        <v>3973</v>
      </c>
      <c r="BD94" s="210"/>
      <c r="BE94" s="210"/>
      <c r="BF94" s="211"/>
      <c r="BG94" s="202">
        <f t="shared" si="49"/>
        <v>1</v>
      </c>
      <c r="BH94" s="203"/>
    </row>
    <row r="95" spans="1:60" ht="20.100000000000001" customHeight="1">
      <c r="A95" s="142">
        <v>88</v>
      </c>
      <c r="B95" s="143"/>
      <c r="C95" s="204" t="s">
        <v>46</v>
      </c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6"/>
      <c r="AC95" s="207" t="s">
        <v>49</v>
      </c>
      <c r="AD95" s="208"/>
      <c r="AE95" s="149" t="str">
        <f>IF(VLOOKUP(AC95,'04'!$AC$8:$BH$273,3,FALSE)+VLOOKUP(AC95,'05'!$AC$8:$BP$273,3,FALSE)+VLOOKUP(AC95,'06'!$AC$8:$BH$274,3,FALSE)=0,"",VLOOKUP(AC95,'04'!$AC$8:$BH$273,3,FALSE)+VLOOKUP(AC95,'05'!$AC$8:$BP$273,3,FALSE)+VLOOKUP(AC95,'06'!$AC$8:$BH$274,3,FALSE))</f>
        <v/>
      </c>
      <c r="AF95" s="150"/>
      <c r="AG95" s="150"/>
      <c r="AH95" s="151"/>
      <c r="AI95" s="209" t="str">
        <f>IF(VLOOKUP(AC95,'04'!$AC$8:$BH$273,7,FALSE)+VLOOKUP(AC95,'05'!$AC$8:$BP$273,15,FALSE)+VLOOKUP(AC95,'06'!$AC$8:$BH$274,7,FALSE)=0,"",VLOOKUP(AC95,'04'!$AC$8:$BH$273,7,FALSE)+VLOOKUP(AC95,'05'!$AC$8:$BP$273,15,FALSE)+VLOOKUP(AC95,'06'!$AC$8:$BH$274,7,FALSE))</f>
        <v/>
      </c>
      <c r="AJ95" s="210"/>
      <c r="AK95" s="210"/>
      <c r="AL95" s="211"/>
      <c r="AM95" s="209" t="str">
        <f>IF(VLOOKUP($AC95,'04'!$AC$8:$BH$273,11,FALSE)+VLOOKUP($AC95,'05'!$AC$8:$BP$273,19,FALSE)+VLOOKUP($AC95,'06'!$AC$8:$BH$274,11,FALSE)=0,"",VLOOKUP($AC95,'04'!$AC$8:$BH$273,11,FALSE)+VLOOKUP($AC95,'05'!$AC$8:$BP$273,19,FALSE)+VLOOKUP($AC95,'06'!$AC$8:$BH$274,11,FALSE))</f>
        <v/>
      </c>
      <c r="AN95" s="210"/>
      <c r="AO95" s="210"/>
      <c r="AP95" s="211"/>
      <c r="AQ95" s="209" t="str">
        <f>IF(VLOOKUP($AC95,'04'!$AC$8:$BH$273,15,FALSE)+VLOOKUP($AC95,'05'!$AC$8:$BP$273,23,FALSE)+VLOOKUP($AC95,'06'!$AC$8:$BH$274,15,FALSE)=0,"",VLOOKUP($AC95,'04'!$AC$8:$BH$273,15,FALSE)+VLOOKUP($AC95,'05'!$AC$8:$BP$273,23,FALSE)+VLOOKUP($AC95,'06'!$AC$8:$BH$274,15,FALSE))</f>
        <v/>
      </c>
      <c r="AR95" s="210"/>
      <c r="AS95" s="210"/>
      <c r="AT95" s="211"/>
      <c r="AU95" s="149" t="str">
        <f>IF(VLOOKUP($AC95,'04'!$AC$8:$BH$273,19,FALSE)+VLOOKUP($AC95,'05'!$AC$8:$BP$273,27,FALSE)+VLOOKUP($AC95,'06'!$AC$8:$BH$274,19,FALSE)=0,"",VLOOKUP($AC95,'04'!$AC$8:$BH$273,19,FALSE)+VLOOKUP($AC95,'05'!$AC$8:$BP$273,27,FALSE)+VLOOKUP($AC95,'06'!$AC$8:$BH$274,19,FALSE))</f>
        <v/>
      </c>
      <c r="AV95" s="150"/>
      <c r="AW95" s="150"/>
      <c r="AX95" s="151"/>
      <c r="AY95" s="209" t="str">
        <f>IF(VLOOKUP($AC95,'04'!$AC$8:$BH$273,23,FALSE)+VLOOKUP($AC95,'05'!$AC$8:$BP$273,31,FALSE)+VLOOKUP($AC95,'06'!$AC$8:$BH$274,23,FALSE)=0,"",VLOOKUP($AC95,'04'!$AC$8:$BH$273,23,FALSE)+VLOOKUP($AC95,'05'!$AC$8:$BP$273,31,FALSE)+VLOOKUP($AC95,'06'!$AC$8:$BH$274,23,FALSE))</f>
        <v/>
      </c>
      <c r="AZ95" s="210"/>
      <c r="BA95" s="210"/>
      <c r="BB95" s="211"/>
      <c r="BC95" s="209" t="str">
        <f>IF(VLOOKUP($AC95,'04'!$AC$8:$BH$273,27,FALSE)+VLOOKUP($AC95,'05'!$AC$8:$BP$273,35,FALSE)+VLOOKUP($AC95,'06'!$AC$8:$BH$274,27,FALSE)=0,"",VLOOKUP($AC95,'04'!$AC$8:$BH$273,27,FALSE)+VLOOKUP($AC95,'05'!$AC$8:$BP$273,35,FALSE)+VLOOKUP($AC95,'06'!$AC$8:$BH$274,27,FALSE))</f>
        <v/>
      </c>
      <c r="BD95" s="210"/>
      <c r="BE95" s="210"/>
      <c r="BF95" s="211"/>
      <c r="BG95" s="202" t="str">
        <f t="shared" si="49"/>
        <v>n.é.</v>
      </c>
      <c r="BH95" s="203"/>
    </row>
    <row r="96" spans="1:60" ht="20.100000000000001" customHeight="1">
      <c r="A96" s="142">
        <v>89</v>
      </c>
      <c r="B96" s="143"/>
      <c r="C96" s="221" t="s">
        <v>19</v>
      </c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3"/>
      <c r="AC96" s="207" t="s">
        <v>48</v>
      </c>
      <c r="AD96" s="208"/>
      <c r="AE96" s="149" t="str">
        <f>IF(VLOOKUP(AC96,'04'!$AC$8:$BH$273,3,FALSE)+VLOOKUP(AC96,'05'!$AC$8:$BP$273,3,FALSE)+VLOOKUP(AC96,'06'!$AC$8:$BH$274,3,FALSE)=0,"",VLOOKUP(AC96,'04'!$AC$8:$BH$273,3,FALSE)+VLOOKUP(AC96,'05'!$AC$8:$BP$273,3,FALSE)+VLOOKUP(AC96,'06'!$AC$8:$BH$274,3,FALSE))</f>
        <v/>
      </c>
      <c r="AF96" s="150"/>
      <c r="AG96" s="150"/>
      <c r="AH96" s="151"/>
      <c r="AI96" s="209">
        <f>IF(VLOOKUP(AC96,'04'!$AC$8:$BH$273,7,FALSE)+VLOOKUP(AC96,'05'!$AC$8:$BP$273,15,FALSE)+VLOOKUP(AC96,'06'!$AC$8:$BH$274,7,FALSE)=0,"",VLOOKUP(AC96,'04'!$AC$8:$BH$273,7,FALSE)+VLOOKUP(AC96,'05'!$AC$8:$BP$273,15,FALSE)+VLOOKUP(AC96,'06'!$AC$8:$BH$274,7,FALSE))</f>
        <v>300</v>
      </c>
      <c r="AJ96" s="210"/>
      <c r="AK96" s="210"/>
      <c r="AL96" s="211"/>
      <c r="AM96" s="209" t="str">
        <f>IF(VLOOKUP($AC96,'04'!$AC$8:$BH$273,11,FALSE)+VLOOKUP($AC96,'05'!$AC$8:$BP$273,19,FALSE)+VLOOKUP($AC96,'06'!$AC$8:$BH$274,11,FALSE)=0,"",VLOOKUP($AC96,'04'!$AC$8:$BH$273,11,FALSE)+VLOOKUP($AC96,'05'!$AC$8:$BP$273,19,FALSE)+VLOOKUP($AC96,'06'!$AC$8:$BH$274,11,FALSE))</f>
        <v/>
      </c>
      <c r="AN96" s="210"/>
      <c r="AO96" s="210"/>
      <c r="AP96" s="211"/>
      <c r="AQ96" s="209">
        <f>IF(VLOOKUP($AC96,'04'!$AC$8:$BH$273,15,FALSE)+VLOOKUP($AC96,'05'!$AC$8:$BP$273,23,FALSE)+VLOOKUP($AC96,'06'!$AC$8:$BH$274,15,FALSE)=0,"",VLOOKUP($AC96,'04'!$AC$8:$BH$273,15,FALSE)+VLOOKUP($AC96,'05'!$AC$8:$BP$273,23,FALSE)+VLOOKUP($AC96,'06'!$AC$8:$BH$274,15,FALSE))</f>
        <v>300</v>
      </c>
      <c r="AR96" s="210"/>
      <c r="AS96" s="210"/>
      <c r="AT96" s="211"/>
      <c r="AU96" s="149" t="str">
        <f>IF(VLOOKUP($AC96,'04'!$AC$8:$BH$273,19,FALSE)+VLOOKUP($AC96,'05'!$AC$8:$BP$273,27,FALSE)+VLOOKUP($AC96,'06'!$AC$8:$BH$274,19,FALSE)=0,"",VLOOKUP($AC96,'04'!$AC$8:$BH$273,19,FALSE)+VLOOKUP($AC96,'05'!$AC$8:$BP$273,27,FALSE)+VLOOKUP($AC96,'06'!$AC$8:$BH$274,19,FALSE))</f>
        <v/>
      </c>
      <c r="AV96" s="150"/>
      <c r="AW96" s="150"/>
      <c r="AX96" s="151"/>
      <c r="AY96" s="209" t="str">
        <f>IF(VLOOKUP($AC96,'04'!$AC$8:$BH$273,23,FALSE)+VLOOKUP($AC96,'05'!$AC$8:$BP$273,31,FALSE)+VLOOKUP($AC96,'06'!$AC$8:$BH$274,23,FALSE)=0,"",VLOOKUP($AC96,'04'!$AC$8:$BH$273,23,FALSE)+VLOOKUP($AC96,'05'!$AC$8:$BP$273,31,FALSE)+VLOOKUP($AC96,'06'!$AC$8:$BH$274,23,FALSE))</f>
        <v/>
      </c>
      <c r="AZ96" s="210"/>
      <c r="BA96" s="210"/>
      <c r="BB96" s="211"/>
      <c r="BC96" s="209">
        <f>IF(VLOOKUP($AC96,'04'!$AC$8:$BH$273,27,FALSE)+VLOOKUP($AC96,'05'!$AC$8:$BP$273,35,FALSE)+VLOOKUP($AC96,'06'!$AC$8:$BH$274,27,FALSE)=0,"",VLOOKUP($AC96,'04'!$AC$8:$BH$273,27,FALSE)+VLOOKUP($AC96,'05'!$AC$8:$BP$273,35,FALSE)+VLOOKUP($AC96,'06'!$AC$8:$BH$274,27,FALSE))</f>
        <v>300</v>
      </c>
      <c r="BD96" s="210"/>
      <c r="BE96" s="210"/>
      <c r="BF96" s="211"/>
      <c r="BG96" s="202">
        <f t="shared" si="49"/>
        <v>1</v>
      </c>
      <c r="BH96" s="203"/>
    </row>
    <row r="97" spans="1:60" ht="20.100000000000001" customHeight="1">
      <c r="A97" s="142">
        <v>90</v>
      </c>
      <c r="B97" s="143"/>
      <c r="C97" s="221" t="s">
        <v>16</v>
      </c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3"/>
      <c r="AC97" s="207" t="s">
        <v>45</v>
      </c>
      <c r="AD97" s="208"/>
      <c r="AE97" s="149" t="str">
        <f>IF(VLOOKUP(AC97,'04'!$AC$8:$BH$273,3,FALSE)+VLOOKUP(AC97,'05'!$AC$8:$BP$273,3,FALSE)+VLOOKUP(AC97,'06'!$AC$8:$BH$274,3,FALSE)=0,"",VLOOKUP(AC97,'04'!$AC$8:$BH$273,3,FALSE)+VLOOKUP(AC97,'05'!$AC$8:$BP$273,3,FALSE)+VLOOKUP(AC97,'06'!$AC$8:$BH$274,3,FALSE))</f>
        <v/>
      </c>
      <c r="AF97" s="150"/>
      <c r="AG97" s="150"/>
      <c r="AH97" s="151"/>
      <c r="AI97" s="209" t="str">
        <f>IF(VLOOKUP(AC97,'04'!$AC$8:$BH$273,7,FALSE)+VLOOKUP(AC97,'05'!$AC$8:$BP$273,15,FALSE)+VLOOKUP(AC97,'06'!$AC$8:$BH$274,7,FALSE)=0,"",VLOOKUP(AC97,'04'!$AC$8:$BH$273,7,FALSE)+VLOOKUP(AC97,'05'!$AC$8:$BP$273,15,FALSE)+VLOOKUP(AC97,'06'!$AC$8:$BH$274,7,FALSE))</f>
        <v/>
      </c>
      <c r="AJ97" s="210"/>
      <c r="AK97" s="210"/>
      <c r="AL97" s="211"/>
      <c r="AM97" s="209" t="str">
        <f>IF(VLOOKUP($AC97,'04'!$AC$8:$BH$273,11,FALSE)+VLOOKUP($AC97,'05'!$AC$8:$BP$273,19,FALSE)+VLOOKUP($AC97,'06'!$AC$8:$BH$274,11,FALSE)=0,"",VLOOKUP($AC97,'04'!$AC$8:$BH$273,11,FALSE)+VLOOKUP($AC97,'05'!$AC$8:$BP$273,19,FALSE)+VLOOKUP($AC97,'06'!$AC$8:$BH$274,11,FALSE))</f>
        <v/>
      </c>
      <c r="AN97" s="210"/>
      <c r="AO97" s="210"/>
      <c r="AP97" s="211"/>
      <c r="AQ97" s="209" t="str">
        <f>IF(VLOOKUP($AC97,'04'!$AC$8:$BH$273,15,FALSE)+VLOOKUP($AC97,'05'!$AC$8:$BP$273,23,FALSE)+VLOOKUP($AC97,'06'!$AC$8:$BH$274,15,FALSE)=0,"",VLOOKUP($AC97,'04'!$AC$8:$BH$273,15,FALSE)+VLOOKUP($AC97,'05'!$AC$8:$BP$273,23,FALSE)+VLOOKUP($AC97,'06'!$AC$8:$BH$274,15,FALSE))</f>
        <v/>
      </c>
      <c r="AR97" s="210"/>
      <c r="AS97" s="210"/>
      <c r="AT97" s="211"/>
      <c r="AU97" s="149" t="str">
        <f>IF(VLOOKUP($AC97,'04'!$AC$8:$BH$273,19,FALSE)+VLOOKUP($AC97,'05'!$AC$8:$BP$273,27,FALSE)+VLOOKUP($AC97,'06'!$AC$8:$BH$274,19,FALSE)=0,"",VLOOKUP($AC97,'04'!$AC$8:$BH$273,19,FALSE)+VLOOKUP($AC97,'05'!$AC$8:$BP$273,27,FALSE)+VLOOKUP($AC97,'06'!$AC$8:$BH$274,19,FALSE))</f>
        <v/>
      </c>
      <c r="AV97" s="150"/>
      <c r="AW97" s="150"/>
      <c r="AX97" s="151"/>
      <c r="AY97" s="209" t="str">
        <f>IF(VLOOKUP($AC97,'04'!$AC$8:$BH$273,23,FALSE)+VLOOKUP($AC97,'05'!$AC$8:$BP$273,31,FALSE)+VLOOKUP($AC97,'06'!$AC$8:$BH$274,23,FALSE)=0,"",VLOOKUP($AC97,'04'!$AC$8:$BH$273,23,FALSE)+VLOOKUP($AC97,'05'!$AC$8:$BP$273,31,FALSE)+VLOOKUP($AC97,'06'!$AC$8:$BH$274,23,FALSE))</f>
        <v/>
      </c>
      <c r="AZ97" s="210"/>
      <c r="BA97" s="210"/>
      <c r="BB97" s="211"/>
      <c r="BC97" s="209" t="str">
        <f>IF(VLOOKUP($AC97,'04'!$AC$8:$BH$273,27,FALSE)+VLOOKUP($AC97,'05'!$AC$8:$BP$273,35,FALSE)+VLOOKUP($AC97,'06'!$AC$8:$BH$274,27,FALSE)=0,"",VLOOKUP($AC97,'04'!$AC$8:$BH$273,27,FALSE)+VLOOKUP($AC97,'05'!$AC$8:$BP$273,35,FALSE)+VLOOKUP($AC97,'06'!$AC$8:$BH$274,27,FALSE))</f>
        <v/>
      </c>
      <c r="BD97" s="210"/>
      <c r="BE97" s="210"/>
      <c r="BF97" s="211"/>
      <c r="BG97" s="202" t="str">
        <f t="shared" si="49"/>
        <v>n.é.</v>
      </c>
      <c r="BH97" s="203"/>
    </row>
    <row r="98" spans="1:60" ht="20.100000000000001" customHeight="1">
      <c r="A98" s="142">
        <v>91</v>
      </c>
      <c r="B98" s="143"/>
      <c r="C98" s="221" t="s">
        <v>17</v>
      </c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3"/>
      <c r="AC98" s="207" t="s">
        <v>44</v>
      </c>
      <c r="AD98" s="208"/>
      <c r="AE98" s="149" t="str">
        <f>IF(VLOOKUP(AC98,'04'!$AC$8:$BH$273,3,FALSE)+VLOOKUP(AC98,'05'!$AC$8:$BP$273,3,FALSE)+VLOOKUP(AC98,'06'!$AC$8:$BH$274,3,FALSE)=0,"",VLOOKUP(AC98,'04'!$AC$8:$BH$273,3,FALSE)+VLOOKUP(AC98,'05'!$AC$8:$BP$273,3,FALSE)+VLOOKUP(AC98,'06'!$AC$8:$BH$274,3,FALSE))</f>
        <v/>
      </c>
      <c r="AF98" s="150"/>
      <c r="AG98" s="150"/>
      <c r="AH98" s="151"/>
      <c r="AI98" s="209" t="str">
        <f>IF(VLOOKUP(AC98,'04'!$AC$8:$BH$273,7,FALSE)+VLOOKUP(AC98,'05'!$AC$8:$BP$273,15,FALSE)+VLOOKUP(AC98,'06'!$AC$8:$BH$274,7,FALSE)=0,"",VLOOKUP(AC98,'04'!$AC$8:$BH$273,7,FALSE)+VLOOKUP(AC98,'05'!$AC$8:$BP$273,15,FALSE)+VLOOKUP(AC98,'06'!$AC$8:$BH$274,7,FALSE))</f>
        <v/>
      </c>
      <c r="AJ98" s="210"/>
      <c r="AK98" s="210"/>
      <c r="AL98" s="211"/>
      <c r="AM98" s="209" t="str">
        <f>IF(VLOOKUP($AC98,'04'!$AC$8:$BH$273,11,FALSE)+VLOOKUP($AC98,'05'!$AC$8:$BP$273,19,FALSE)+VLOOKUP($AC98,'06'!$AC$8:$BH$274,11,FALSE)=0,"",VLOOKUP($AC98,'04'!$AC$8:$BH$273,11,FALSE)+VLOOKUP($AC98,'05'!$AC$8:$BP$273,19,FALSE)+VLOOKUP($AC98,'06'!$AC$8:$BH$274,11,FALSE))</f>
        <v/>
      </c>
      <c r="AN98" s="210"/>
      <c r="AO98" s="210"/>
      <c r="AP98" s="211"/>
      <c r="AQ98" s="209" t="str">
        <f>IF(VLOOKUP($AC98,'04'!$AC$8:$BH$273,15,FALSE)+VLOOKUP($AC98,'05'!$AC$8:$BP$273,23,FALSE)+VLOOKUP($AC98,'06'!$AC$8:$BH$274,15,FALSE)=0,"",VLOOKUP($AC98,'04'!$AC$8:$BH$273,15,FALSE)+VLOOKUP($AC98,'05'!$AC$8:$BP$273,23,FALSE)+VLOOKUP($AC98,'06'!$AC$8:$BH$274,15,FALSE))</f>
        <v/>
      </c>
      <c r="AR98" s="210"/>
      <c r="AS98" s="210"/>
      <c r="AT98" s="211"/>
      <c r="AU98" s="149" t="str">
        <f>IF(VLOOKUP($AC98,'04'!$AC$8:$BH$273,19,FALSE)+VLOOKUP($AC98,'05'!$AC$8:$BP$273,27,FALSE)+VLOOKUP($AC98,'06'!$AC$8:$BH$274,19,FALSE)=0,"",VLOOKUP($AC98,'04'!$AC$8:$BH$273,19,FALSE)+VLOOKUP($AC98,'05'!$AC$8:$BP$273,27,FALSE)+VLOOKUP($AC98,'06'!$AC$8:$BH$274,19,FALSE))</f>
        <v/>
      </c>
      <c r="AV98" s="150"/>
      <c r="AW98" s="150"/>
      <c r="AX98" s="151"/>
      <c r="AY98" s="209" t="str">
        <f>IF(VLOOKUP($AC98,'04'!$AC$8:$BH$273,23,FALSE)+VLOOKUP($AC98,'05'!$AC$8:$BP$273,31,FALSE)+VLOOKUP($AC98,'06'!$AC$8:$BH$274,23,FALSE)=0,"",VLOOKUP($AC98,'04'!$AC$8:$BH$273,23,FALSE)+VLOOKUP($AC98,'05'!$AC$8:$BP$273,31,FALSE)+VLOOKUP($AC98,'06'!$AC$8:$BH$274,23,FALSE))</f>
        <v/>
      </c>
      <c r="AZ98" s="210"/>
      <c r="BA98" s="210"/>
      <c r="BB98" s="211"/>
      <c r="BC98" s="209" t="str">
        <f>IF(VLOOKUP($AC98,'04'!$AC$8:$BH$273,27,FALSE)+VLOOKUP($AC98,'05'!$AC$8:$BP$273,35,FALSE)+VLOOKUP($AC98,'06'!$AC$8:$BH$274,27,FALSE)=0,"",VLOOKUP($AC98,'04'!$AC$8:$BH$273,27,FALSE)+VLOOKUP($AC98,'05'!$AC$8:$BP$273,35,FALSE)+VLOOKUP($AC98,'06'!$AC$8:$BH$274,27,FALSE))</f>
        <v/>
      </c>
      <c r="BD98" s="210"/>
      <c r="BE98" s="210"/>
      <c r="BF98" s="211"/>
      <c r="BG98" s="202" t="str">
        <f t="shared" si="49"/>
        <v>n.é.</v>
      </c>
      <c r="BH98" s="203"/>
    </row>
    <row r="99" spans="1:60" ht="20.100000000000001" customHeight="1">
      <c r="A99" s="142">
        <v>92</v>
      </c>
      <c r="B99" s="143"/>
      <c r="C99" s="221" t="s">
        <v>21</v>
      </c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3"/>
      <c r="AC99" s="207" t="s">
        <v>43</v>
      </c>
      <c r="AD99" s="208"/>
      <c r="AE99" s="149">
        <f>IF(VLOOKUP(AC99,'04'!$AC$8:$BH$273,3,FALSE)+VLOOKUP(AC99,'05'!$AC$8:$BP$273,3,FALSE)+VLOOKUP(AC99,'06'!$AC$8:$BH$274,3,FALSE)=0,"",VLOOKUP(AC99,'04'!$AC$8:$BH$273,3,FALSE)+VLOOKUP(AC99,'05'!$AC$8:$BP$273,3,FALSE)+VLOOKUP(AC99,'06'!$AC$8:$BH$274,3,FALSE))</f>
        <v>5083</v>
      </c>
      <c r="AF99" s="150"/>
      <c r="AG99" s="150"/>
      <c r="AH99" s="151"/>
      <c r="AI99" s="209">
        <f>IF(VLOOKUP(AC99,'04'!$AC$8:$BH$273,7,FALSE)+VLOOKUP(AC99,'05'!$AC$8:$BP$273,15,FALSE)+VLOOKUP(AC99,'06'!$AC$8:$BH$274,7,FALSE)=0,"",VLOOKUP(AC99,'04'!$AC$8:$BH$273,7,FALSE)+VLOOKUP(AC99,'05'!$AC$8:$BP$273,15,FALSE)+VLOOKUP(AC99,'06'!$AC$8:$BH$274,7,FALSE))</f>
        <v>5170</v>
      </c>
      <c r="AJ99" s="210"/>
      <c r="AK99" s="210"/>
      <c r="AL99" s="211"/>
      <c r="AM99" s="209" t="str">
        <f>IF(VLOOKUP($AC99,'04'!$AC$8:$BH$273,11,FALSE)+VLOOKUP($AC99,'05'!$AC$8:$BP$273,19,FALSE)+VLOOKUP($AC99,'06'!$AC$8:$BH$274,11,FALSE)=0,"",VLOOKUP($AC99,'04'!$AC$8:$BH$273,11,FALSE)+VLOOKUP($AC99,'05'!$AC$8:$BP$273,19,FALSE)+VLOOKUP($AC99,'06'!$AC$8:$BH$274,11,FALSE))</f>
        <v/>
      </c>
      <c r="AN99" s="210"/>
      <c r="AO99" s="210"/>
      <c r="AP99" s="211"/>
      <c r="AQ99" s="209">
        <f>IF(VLOOKUP($AC99,'04'!$AC$8:$BH$273,15,FALSE)+VLOOKUP($AC99,'05'!$AC$8:$BP$273,23,FALSE)+VLOOKUP($AC99,'06'!$AC$8:$BH$274,15,FALSE)=0,"",VLOOKUP($AC99,'04'!$AC$8:$BH$273,15,FALSE)+VLOOKUP($AC99,'05'!$AC$8:$BP$273,23,FALSE)+VLOOKUP($AC99,'06'!$AC$8:$BH$274,15,FALSE))</f>
        <v>5019</v>
      </c>
      <c r="AR99" s="210"/>
      <c r="AS99" s="210"/>
      <c r="AT99" s="211"/>
      <c r="AU99" s="149">
        <f>IF(VLOOKUP($AC99,'04'!$AC$8:$BH$273,19,FALSE)+VLOOKUP($AC99,'05'!$AC$8:$BP$273,27,FALSE)+VLOOKUP($AC99,'06'!$AC$8:$BH$274,19,FALSE)=0,"",VLOOKUP($AC99,'04'!$AC$8:$BH$273,19,FALSE)+VLOOKUP($AC99,'05'!$AC$8:$BP$273,27,FALSE)+VLOOKUP($AC99,'06'!$AC$8:$BH$274,19,FALSE))</f>
        <v>10040</v>
      </c>
      <c r="AV99" s="150"/>
      <c r="AW99" s="150"/>
      <c r="AX99" s="151"/>
      <c r="AY99" s="209" t="str">
        <f>IF(VLOOKUP($AC99,'04'!$AC$8:$BH$273,23,FALSE)+VLOOKUP($AC99,'05'!$AC$8:$BP$273,31,FALSE)+VLOOKUP($AC99,'06'!$AC$8:$BH$274,23,FALSE)=0,"",VLOOKUP($AC99,'04'!$AC$8:$BH$273,23,FALSE)+VLOOKUP($AC99,'05'!$AC$8:$BP$273,31,FALSE)+VLOOKUP($AC99,'06'!$AC$8:$BH$274,23,FALSE))</f>
        <v/>
      </c>
      <c r="AZ99" s="210"/>
      <c r="BA99" s="210"/>
      <c r="BB99" s="211"/>
      <c r="BC99" s="209">
        <f>IF(VLOOKUP($AC99,'04'!$AC$8:$BH$273,27,FALSE)+VLOOKUP($AC99,'05'!$AC$8:$BP$273,35,FALSE)+VLOOKUP($AC99,'06'!$AC$8:$BH$274,27,FALSE)=0,"",VLOOKUP($AC99,'04'!$AC$8:$BH$273,27,FALSE)+VLOOKUP($AC99,'05'!$AC$8:$BP$273,35,FALSE)+VLOOKUP($AC99,'06'!$AC$8:$BH$274,27,FALSE))</f>
        <v>5019</v>
      </c>
      <c r="BD99" s="210"/>
      <c r="BE99" s="210"/>
      <c r="BF99" s="211"/>
      <c r="BG99" s="202">
        <f t="shared" si="49"/>
        <v>0.97079303675048356</v>
      </c>
      <c r="BH99" s="203"/>
    </row>
    <row r="100" spans="1:60" ht="20.100000000000001" customHeight="1">
      <c r="A100" s="142">
        <v>93</v>
      </c>
      <c r="B100" s="143"/>
      <c r="C100" s="221" t="s">
        <v>41</v>
      </c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3"/>
      <c r="AC100" s="207" t="s">
        <v>42</v>
      </c>
      <c r="AD100" s="208"/>
      <c r="AE100" s="149" t="str">
        <f>IF(VLOOKUP(AC100,'04'!$AC$8:$BH$273,3,FALSE)+VLOOKUP(AC100,'05'!$AC$8:$BP$273,3,FALSE)+VLOOKUP(AC100,'06'!$AC$8:$BH$274,3,FALSE)=0,"",VLOOKUP(AC100,'04'!$AC$8:$BH$273,3,FALSE)+VLOOKUP(AC100,'05'!$AC$8:$BP$273,3,FALSE)+VLOOKUP(AC100,'06'!$AC$8:$BH$274,3,FALSE))</f>
        <v/>
      </c>
      <c r="AF100" s="150"/>
      <c r="AG100" s="150"/>
      <c r="AH100" s="151"/>
      <c r="AI100" s="209" t="str">
        <f>IF(VLOOKUP(AC100,'04'!$AC$8:$BH$273,7,FALSE)+VLOOKUP(AC100,'05'!$AC$8:$BP$273,15,FALSE)+VLOOKUP(AC100,'06'!$AC$8:$BH$274,7,FALSE)=0,"",VLOOKUP(AC100,'04'!$AC$8:$BH$273,7,FALSE)+VLOOKUP(AC100,'05'!$AC$8:$BP$273,15,FALSE)+VLOOKUP(AC100,'06'!$AC$8:$BH$274,7,FALSE))</f>
        <v/>
      </c>
      <c r="AJ100" s="210"/>
      <c r="AK100" s="210"/>
      <c r="AL100" s="211"/>
      <c r="AM100" s="209" t="str">
        <f>IF(VLOOKUP($AC100,'04'!$AC$8:$BH$273,11,FALSE)+VLOOKUP($AC100,'05'!$AC$8:$BP$273,19,FALSE)+VLOOKUP($AC100,'06'!$AC$8:$BH$274,11,FALSE)=0,"",VLOOKUP($AC100,'04'!$AC$8:$BH$273,11,FALSE)+VLOOKUP($AC100,'05'!$AC$8:$BP$273,19,FALSE)+VLOOKUP($AC100,'06'!$AC$8:$BH$274,11,FALSE))</f>
        <v/>
      </c>
      <c r="AN100" s="210"/>
      <c r="AO100" s="210"/>
      <c r="AP100" s="211"/>
      <c r="AQ100" s="209" t="str">
        <f>IF(VLOOKUP($AC100,'04'!$AC$8:$BH$273,15,FALSE)+VLOOKUP($AC100,'05'!$AC$8:$BP$273,23,FALSE)+VLOOKUP($AC100,'06'!$AC$8:$BH$274,15,FALSE)=0,"",VLOOKUP($AC100,'04'!$AC$8:$BH$273,15,FALSE)+VLOOKUP($AC100,'05'!$AC$8:$BP$273,23,FALSE)+VLOOKUP($AC100,'06'!$AC$8:$BH$274,15,FALSE))</f>
        <v/>
      </c>
      <c r="AR100" s="210"/>
      <c r="AS100" s="210"/>
      <c r="AT100" s="211"/>
      <c r="AU100" s="149" t="str">
        <f>IF(VLOOKUP($AC100,'04'!$AC$8:$BH$273,19,FALSE)+VLOOKUP($AC100,'05'!$AC$8:$BP$273,27,FALSE)+VLOOKUP($AC100,'06'!$AC$8:$BH$274,19,FALSE)=0,"",VLOOKUP($AC100,'04'!$AC$8:$BH$273,19,FALSE)+VLOOKUP($AC100,'05'!$AC$8:$BP$273,27,FALSE)+VLOOKUP($AC100,'06'!$AC$8:$BH$274,19,FALSE))</f>
        <v/>
      </c>
      <c r="AV100" s="150"/>
      <c r="AW100" s="150"/>
      <c r="AX100" s="151"/>
      <c r="AY100" s="209" t="str">
        <f>IF(VLOOKUP($AC100,'04'!$AC$8:$BH$273,23,FALSE)+VLOOKUP($AC100,'05'!$AC$8:$BP$273,31,FALSE)+VLOOKUP($AC100,'06'!$AC$8:$BH$274,23,FALSE)=0,"",VLOOKUP($AC100,'04'!$AC$8:$BH$273,23,FALSE)+VLOOKUP($AC100,'05'!$AC$8:$BP$273,31,FALSE)+VLOOKUP($AC100,'06'!$AC$8:$BH$274,23,FALSE))</f>
        <v/>
      </c>
      <c r="AZ100" s="210"/>
      <c r="BA100" s="210"/>
      <c r="BB100" s="211"/>
      <c r="BC100" s="209" t="str">
        <f>IF(VLOOKUP($AC100,'04'!$AC$8:$BH$273,27,FALSE)+VLOOKUP($AC100,'05'!$AC$8:$BP$273,35,FALSE)+VLOOKUP($AC100,'06'!$AC$8:$BH$274,27,FALSE)=0,"",VLOOKUP($AC100,'04'!$AC$8:$BH$273,27,FALSE)+VLOOKUP($AC100,'05'!$AC$8:$BP$273,35,FALSE)+VLOOKUP($AC100,'06'!$AC$8:$BH$274,27,FALSE))</f>
        <v/>
      </c>
      <c r="BD100" s="210"/>
      <c r="BE100" s="210"/>
      <c r="BF100" s="211"/>
      <c r="BG100" s="202" t="str">
        <f t="shared" si="49"/>
        <v>n.é.</v>
      </c>
      <c r="BH100" s="203"/>
    </row>
    <row r="101" spans="1:60" ht="20.100000000000001" customHeight="1">
      <c r="A101" s="142">
        <v>94</v>
      </c>
      <c r="B101" s="143"/>
      <c r="C101" s="224" t="s">
        <v>18</v>
      </c>
      <c r="D101" s="225"/>
      <c r="E101" s="225"/>
      <c r="F101" s="225"/>
      <c r="G101" s="225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6"/>
      <c r="AC101" s="207" t="s">
        <v>40</v>
      </c>
      <c r="AD101" s="208"/>
      <c r="AE101" s="149">
        <f>IF(VLOOKUP(AC101,'04'!$AC$8:$BH$273,3,FALSE)+VLOOKUP(AC101,'05'!$AC$8:$BP$273,3,FALSE)+VLOOKUP(AC101,'06'!$AC$8:$BH$274,3,FALSE)=0,"",VLOOKUP(AC101,'04'!$AC$8:$BH$273,3,FALSE)+VLOOKUP(AC101,'05'!$AC$8:$BP$273,3,FALSE)+VLOOKUP(AC101,'06'!$AC$8:$BH$274,3,FALSE))</f>
        <v>269</v>
      </c>
      <c r="AF101" s="150"/>
      <c r="AG101" s="150"/>
      <c r="AH101" s="151"/>
      <c r="AI101" s="209">
        <f>IF(VLOOKUP(AC101,'04'!$AC$8:$BH$273,7,FALSE)+VLOOKUP(AC101,'05'!$AC$8:$BP$273,15,FALSE)+VLOOKUP(AC101,'06'!$AC$8:$BH$274,7,FALSE)=0,"",VLOOKUP(AC101,'04'!$AC$8:$BH$273,7,FALSE)+VLOOKUP(AC101,'05'!$AC$8:$BP$273,15,FALSE)+VLOOKUP(AC101,'06'!$AC$8:$BH$274,7,FALSE))</f>
        <v>422</v>
      </c>
      <c r="AJ101" s="210"/>
      <c r="AK101" s="210"/>
      <c r="AL101" s="211"/>
      <c r="AM101" s="209" t="str">
        <f>IF(VLOOKUP($AC101,'04'!$AC$8:$BH$273,11,FALSE)+VLOOKUP($AC101,'05'!$AC$8:$BP$273,19,FALSE)+VLOOKUP($AC101,'06'!$AC$8:$BH$274,11,FALSE)=0,"",VLOOKUP($AC101,'04'!$AC$8:$BH$273,11,FALSE)+VLOOKUP($AC101,'05'!$AC$8:$BP$273,19,FALSE)+VLOOKUP($AC101,'06'!$AC$8:$BH$274,11,FALSE))</f>
        <v/>
      </c>
      <c r="AN101" s="210"/>
      <c r="AO101" s="210"/>
      <c r="AP101" s="211"/>
      <c r="AQ101" s="209">
        <f>IF(VLOOKUP($AC101,'04'!$AC$8:$BH$273,15,FALSE)+VLOOKUP($AC101,'05'!$AC$8:$BP$273,23,FALSE)+VLOOKUP($AC101,'06'!$AC$8:$BH$274,15,FALSE)=0,"",VLOOKUP($AC101,'04'!$AC$8:$BH$273,15,FALSE)+VLOOKUP($AC101,'05'!$AC$8:$BP$273,23,FALSE)+VLOOKUP($AC101,'06'!$AC$8:$BH$274,15,FALSE))</f>
        <v>422</v>
      </c>
      <c r="AR101" s="210"/>
      <c r="AS101" s="210"/>
      <c r="AT101" s="211"/>
      <c r="AU101" s="149" t="str">
        <f>IF(VLOOKUP($AC101,'04'!$AC$8:$BH$273,19,FALSE)+VLOOKUP($AC101,'05'!$AC$8:$BP$273,27,FALSE)+VLOOKUP($AC101,'06'!$AC$8:$BH$274,19,FALSE)=0,"",VLOOKUP($AC101,'04'!$AC$8:$BH$273,19,FALSE)+VLOOKUP($AC101,'05'!$AC$8:$BP$273,27,FALSE)+VLOOKUP($AC101,'06'!$AC$8:$BH$274,19,FALSE))</f>
        <v/>
      </c>
      <c r="AV101" s="150"/>
      <c r="AW101" s="150"/>
      <c r="AX101" s="151"/>
      <c r="AY101" s="209" t="str">
        <f>IF(VLOOKUP($AC101,'04'!$AC$8:$BH$273,23,FALSE)+VLOOKUP($AC101,'05'!$AC$8:$BP$273,31,FALSE)+VLOOKUP($AC101,'06'!$AC$8:$BH$274,23,FALSE)=0,"",VLOOKUP($AC101,'04'!$AC$8:$BH$273,23,FALSE)+VLOOKUP($AC101,'05'!$AC$8:$BP$273,31,FALSE)+VLOOKUP($AC101,'06'!$AC$8:$BH$274,23,FALSE))</f>
        <v/>
      </c>
      <c r="AZ101" s="210"/>
      <c r="BA101" s="210"/>
      <c r="BB101" s="211"/>
      <c r="BC101" s="209">
        <f>IF(VLOOKUP($AC101,'04'!$AC$8:$BH$273,27,FALSE)+VLOOKUP($AC101,'05'!$AC$8:$BP$273,35,FALSE)+VLOOKUP($AC101,'06'!$AC$8:$BH$274,27,FALSE)=0,"",VLOOKUP($AC101,'04'!$AC$8:$BH$273,27,FALSE)+VLOOKUP($AC101,'05'!$AC$8:$BP$273,35,FALSE)+VLOOKUP($AC101,'06'!$AC$8:$BH$274,27,FALSE))</f>
        <v>422</v>
      </c>
      <c r="BD101" s="210"/>
      <c r="BE101" s="210"/>
      <c r="BF101" s="211"/>
      <c r="BG101" s="202">
        <f t="shared" si="49"/>
        <v>1</v>
      </c>
      <c r="BH101" s="203"/>
    </row>
    <row r="102" spans="1:60" ht="20.100000000000001" customHeight="1">
      <c r="A102" s="142">
        <v>95</v>
      </c>
      <c r="B102" s="143"/>
      <c r="C102" s="224" t="s">
        <v>37</v>
      </c>
      <c r="D102" s="225"/>
      <c r="E102" s="225"/>
      <c r="F102" s="225"/>
      <c r="G102" s="225"/>
      <c r="H102" s="225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6"/>
      <c r="AC102" s="207" t="s">
        <v>39</v>
      </c>
      <c r="AD102" s="208"/>
      <c r="AE102" s="149">
        <f>IF(VLOOKUP(AC102,'04'!$AC$8:$BH$273,3,FALSE)+VLOOKUP(AC102,'05'!$AC$8:$BP$273,3,FALSE)+VLOOKUP(AC102,'06'!$AC$8:$BH$274,3,FALSE)=0,"",VLOOKUP(AC102,'04'!$AC$8:$BH$273,3,FALSE)+VLOOKUP(AC102,'05'!$AC$8:$BP$273,3,FALSE)+VLOOKUP(AC102,'06'!$AC$8:$BH$274,3,FALSE))</f>
        <v>95</v>
      </c>
      <c r="AF102" s="150"/>
      <c r="AG102" s="150"/>
      <c r="AH102" s="151"/>
      <c r="AI102" s="209">
        <f>IF(VLOOKUP(AC102,'04'!$AC$8:$BH$273,7,FALSE)+VLOOKUP(AC102,'05'!$AC$8:$BP$273,15,FALSE)+VLOOKUP(AC102,'06'!$AC$8:$BH$274,7,FALSE)=0,"",VLOOKUP(AC102,'04'!$AC$8:$BH$273,7,FALSE)+VLOOKUP(AC102,'05'!$AC$8:$BP$273,15,FALSE)+VLOOKUP(AC102,'06'!$AC$8:$BH$274,7,FALSE))</f>
        <v>95</v>
      </c>
      <c r="AJ102" s="210"/>
      <c r="AK102" s="210"/>
      <c r="AL102" s="211"/>
      <c r="AM102" s="209">
        <f>IF(VLOOKUP($AC102,'04'!$AC$8:$BH$273,11,FALSE)+VLOOKUP($AC102,'05'!$AC$8:$BP$273,19,FALSE)+VLOOKUP($AC102,'06'!$AC$8:$BH$274,11,FALSE)=0,"",VLOOKUP($AC102,'04'!$AC$8:$BH$273,11,FALSE)+VLOOKUP($AC102,'05'!$AC$8:$BP$273,19,FALSE)+VLOOKUP($AC102,'06'!$AC$8:$BH$274,11,FALSE))</f>
        <v>13</v>
      </c>
      <c r="AN102" s="210"/>
      <c r="AO102" s="210"/>
      <c r="AP102" s="211"/>
      <c r="AQ102" s="209">
        <f>IF(VLOOKUP($AC102,'04'!$AC$8:$BH$273,15,FALSE)+VLOOKUP($AC102,'05'!$AC$8:$BP$273,23,FALSE)+VLOOKUP($AC102,'06'!$AC$8:$BH$274,15,FALSE)=0,"",VLOOKUP($AC102,'04'!$AC$8:$BH$273,15,FALSE)+VLOOKUP($AC102,'05'!$AC$8:$BP$273,23,FALSE)+VLOOKUP($AC102,'06'!$AC$8:$BH$274,15,FALSE))</f>
        <v>82</v>
      </c>
      <c r="AR102" s="210"/>
      <c r="AS102" s="210"/>
      <c r="AT102" s="211"/>
      <c r="AU102" s="149" t="str">
        <f>IF(VLOOKUP($AC102,'04'!$AC$8:$BH$273,19,FALSE)+VLOOKUP($AC102,'05'!$AC$8:$BP$273,27,FALSE)+VLOOKUP($AC102,'06'!$AC$8:$BH$274,19,FALSE)=0,"",VLOOKUP($AC102,'04'!$AC$8:$BH$273,19,FALSE)+VLOOKUP($AC102,'05'!$AC$8:$BP$273,27,FALSE)+VLOOKUP($AC102,'06'!$AC$8:$BH$274,19,FALSE))</f>
        <v/>
      </c>
      <c r="AV102" s="150"/>
      <c r="AW102" s="150"/>
      <c r="AX102" s="151"/>
      <c r="AY102" s="209" t="str">
        <f>IF(VLOOKUP($AC102,'04'!$AC$8:$BH$273,23,FALSE)+VLOOKUP($AC102,'05'!$AC$8:$BP$273,31,FALSE)+VLOOKUP($AC102,'06'!$AC$8:$BH$274,23,FALSE)=0,"",VLOOKUP($AC102,'04'!$AC$8:$BH$273,23,FALSE)+VLOOKUP($AC102,'05'!$AC$8:$BP$273,31,FALSE)+VLOOKUP($AC102,'06'!$AC$8:$BH$274,23,FALSE))</f>
        <v/>
      </c>
      <c r="AZ102" s="210"/>
      <c r="BA102" s="210"/>
      <c r="BB102" s="211"/>
      <c r="BC102" s="209">
        <f>IF(VLOOKUP($AC102,'04'!$AC$8:$BH$273,27,FALSE)+VLOOKUP($AC102,'05'!$AC$8:$BP$273,35,FALSE)+VLOOKUP($AC102,'06'!$AC$8:$BH$274,27,FALSE)=0,"",VLOOKUP($AC102,'04'!$AC$8:$BH$273,27,FALSE)+VLOOKUP($AC102,'05'!$AC$8:$BP$273,35,FALSE)+VLOOKUP($AC102,'06'!$AC$8:$BH$274,27,FALSE))</f>
        <v>82</v>
      </c>
      <c r="BD102" s="210"/>
      <c r="BE102" s="210"/>
      <c r="BF102" s="211"/>
      <c r="BG102" s="202">
        <f t="shared" si="49"/>
        <v>0.86315789473684212</v>
      </c>
      <c r="BH102" s="203"/>
    </row>
    <row r="103" spans="1:60" ht="20.100000000000001" customHeight="1">
      <c r="A103" s="142">
        <v>96</v>
      </c>
      <c r="B103" s="143"/>
      <c r="C103" s="224" t="s">
        <v>36</v>
      </c>
      <c r="D103" s="225"/>
      <c r="E103" s="225"/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6"/>
      <c r="AC103" s="207" t="s">
        <v>38</v>
      </c>
      <c r="AD103" s="208"/>
      <c r="AE103" s="149" t="str">
        <f>IF(VLOOKUP(AC103,'04'!$AC$8:$BH$273,3,FALSE)+VLOOKUP(AC103,'05'!$AC$8:$BP$273,3,FALSE)+VLOOKUP(AC103,'06'!$AC$8:$BH$274,3,FALSE)=0,"",VLOOKUP(AC103,'04'!$AC$8:$BH$273,3,FALSE)+VLOOKUP(AC103,'05'!$AC$8:$BP$273,3,FALSE)+VLOOKUP(AC103,'06'!$AC$8:$BH$274,3,FALSE))</f>
        <v/>
      </c>
      <c r="AF103" s="150"/>
      <c r="AG103" s="150"/>
      <c r="AH103" s="151"/>
      <c r="AI103" s="209" t="str">
        <f>IF(VLOOKUP(AC103,'04'!$AC$8:$BH$273,7,FALSE)+VLOOKUP(AC103,'05'!$AC$8:$BP$273,15,FALSE)+VLOOKUP(AC103,'06'!$AC$8:$BH$274,7,FALSE)=0,"",VLOOKUP(AC103,'04'!$AC$8:$BH$273,7,FALSE)+VLOOKUP(AC103,'05'!$AC$8:$BP$273,15,FALSE)+VLOOKUP(AC103,'06'!$AC$8:$BH$274,7,FALSE))</f>
        <v/>
      </c>
      <c r="AJ103" s="210"/>
      <c r="AK103" s="210"/>
      <c r="AL103" s="211"/>
      <c r="AM103" s="209" t="str">
        <f>IF(VLOOKUP($AC103,'04'!$AC$8:$BH$273,11,FALSE)+VLOOKUP($AC103,'05'!$AC$8:$BP$273,19,FALSE)+VLOOKUP($AC103,'06'!$AC$8:$BH$274,11,FALSE)=0,"",VLOOKUP($AC103,'04'!$AC$8:$BH$273,11,FALSE)+VLOOKUP($AC103,'05'!$AC$8:$BP$273,19,FALSE)+VLOOKUP($AC103,'06'!$AC$8:$BH$274,11,FALSE))</f>
        <v/>
      </c>
      <c r="AN103" s="210"/>
      <c r="AO103" s="210"/>
      <c r="AP103" s="211"/>
      <c r="AQ103" s="209" t="str">
        <f>IF(VLOOKUP($AC103,'04'!$AC$8:$BH$273,15,FALSE)+VLOOKUP($AC103,'05'!$AC$8:$BP$273,23,FALSE)+VLOOKUP($AC103,'06'!$AC$8:$BH$274,15,FALSE)=0,"",VLOOKUP($AC103,'04'!$AC$8:$BH$273,15,FALSE)+VLOOKUP($AC103,'05'!$AC$8:$BP$273,23,FALSE)+VLOOKUP($AC103,'06'!$AC$8:$BH$274,15,FALSE))</f>
        <v/>
      </c>
      <c r="AR103" s="210"/>
      <c r="AS103" s="210"/>
      <c r="AT103" s="211"/>
      <c r="AU103" s="149" t="str">
        <f>IF(VLOOKUP($AC103,'04'!$AC$8:$BH$273,19,FALSE)+VLOOKUP($AC103,'05'!$AC$8:$BP$273,27,FALSE)+VLOOKUP($AC103,'06'!$AC$8:$BH$274,19,FALSE)=0,"",VLOOKUP($AC103,'04'!$AC$8:$BH$273,19,FALSE)+VLOOKUP($AC103,'05'!$AC$8:$BP$273,27,FALSE)+VLOOKUP($AC103,'06'!$AC$8:$BH$274,19,FALSE))</f>
        <v/>
      </c>
      <c r="AV103" s="150"/>
      <c r="AW103" s="150"/>
      <c r="AX103" s="151"/>
      <c r="AY103" s="209" t="str">
        <f>IF(VLOOKUP($AC103,'04'!$AC$8:$BH$273,23,FALSE)+VLOOKUP($AC103,'05'!$AC$8:$BP$273,31,FALSE)+VLOOKUP($AC103,'06'!$AC$8:$BH$274,23,FALSE)=0,"",VLOOKUP($AC103,'04'!$AC$8:$BH$273,23,FALSE)+VLOOKUP($AC103,'05'!$AC$8:$BP$273,31,FALSE)+VLOOKUP($AC103,'06'!$AC$8:$BH$274,23,FALSE))</f>
        <v/>
      </c>
      <c r="AZ103" s="210"/>
      <c r="BA103" s="210"/>
      <c r="BB103" s="211"/>
      <c r="BC103" s="209" t="str">
        <f>IF(VLOOKUP($AC103,'04'!$AC$8:$BH$273,27,FALSE)+VLOOKUP($AC103,'05'!$AC$8:$BP$273,35,FALSE)+VLOOKUP($AC103,'06'!$AC$8:$BH$274,27,FALSE)=0,"",VLOOKUP($AC103,'04'!$AC$8:$BH$273,27,FALSE)+VLOOKUP($AC103,'05'!$AC$8:$BP$273,35,FALSE)+VLOOKUP($AC103,'06'!$AC$8:$BH$274,27,FALSE))</f>
        <v/>
      </c>
      <c r="BD103" s="210"/>
      <c r="BE103" s="210"/>
      <c r="BF103" s="211"/>
      <c r="BG103" s="202" t="str">
        <f t="shared" si="49"/>
        <v>n.é.</v>
      </c>
      <c r="BH103" s="203"/>
    </row>
    <row r="104" spans="1:60" s="2" customFormat="1" ht="20.100000000000001" customHeight="1">
      <c r="A104" s="142">
        <v>97</v>
      </c>
      <c r="B104" s="143"/>
      <c r="C104" s="224" t="s">
        <v>35</v>
      </c>
      <c r="D104" s="225"/>
      <c r="E104" s="225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6"/>
      <c r="AC104" s="207" t="s">
        <v>34</v>
      </c>
      <c r="AD104" s="208"/>
      <c r="AE104" s="149" t="str">
        <f>IF(VLOOKUP(AC104,'04'!$AC$8:$BH$273,3,FALSE)+VLOOKUP(AC104,'05'!$AC$8:$BP$273,3,FALSE)+VLOOKUP(AC104,'06'!$AC$8:$BH$274,3,FALSE)=0,"",VLOOKUP(AC104,'04'!$AC$8:$BH$273,3,FALSE)+VLOOKUP(AC104,'05'!$AC$8:$BP$273,3,FALSE)+VLOOKUP(AC104,'06'!$AC$8:$BH$274,3,FALSE))</f>
        <v/>
      </c>
      <c r="AF104" s="150"/>
      <c r="AG104" s="150"/>
      <c r="AH104" s="151"/>
      <c r="AI104" s="209" t="str">
        <f>IF(VLOOKUP(AC104,'04'!$AC$8:$BH$273,7,FALSE)+VLOOKUP(AC104,'05'!$AC$8:$BP$273,15,FALSE)+VLOOKUP(AC104,'06'!$AC$8:$BH$274,7,FALSE)=0,"",VLOOKUP(AC104,'04'!$AC$8:$BH$273,7,FALSE)+VLOOKUP(AC104,'05'!$AC$8:$BP$273,15,FALSE)+VLOOKUP(AC104,'06'!$AC$8:$BH$274,7,FALSE))</f>
        <v/>
      </c>
      <c r="AJ104" s="210"/>
      <c r="AK104" s="210"/>
      <c r="AL104" s="211"/>
      <c r="AM104" s="209" t="str">
        <f>IF(VLOOKUP($AC104,'04'!$AC$8:$BH$273,11,FALSE)+VLOOKUP($AC104,'05'!$AC$8:$BP$273,19,FALSE)+VLOOKUP($AC104,'06'!$AC$8:$BH$274,11,FALSE)=0,"",VLOOKUP($AC104,'04'!$AC$8:$BH$273,11,FALSE)+VLOOKUP($AC104,'05'!$AC$8:$BP$273,19,FALSE)+VLOOKUP($AC104,'06'!$AC$8:$BH$274,11,FALSE))</f>
        <v/>
      </c>
      <c r="AN104" s="210"/>
      <c r="AO104" s="210"/>
      <c r="AP104" s="211"/>
      <c r="AQ104" s="209" t="str">
        <f>IF(VLOOKUP($AC104,'04'!$AC$8:$BH$273,15,FALSE)+VLOOKUP($AC104,'05'!$AC$8:$BP$273,23,FALSE)+VLOOKUP($AC104,'06'!$AC$8:$BH$274,15,FALSE)=0,"",VLOOKUP($AC104,'04'!$AC$8:$BH$273,15,FALSE)+VLOOKUP($AC104,'05'!$AC$8:$BP$273,23,FALSE)+VLOOKUP($AC104,'06'!$AC$8:$BH$274,15,FALSE))</f>
        <v/>
      </c>
      <c r="AR104" s="210"/>
      <c r="AS104" s="210"/>
      <c r="AT104" s="211"/>
      <c r="AU104" s="149" t="str">
        <f>IF(VLOOKUP($AC104,'04'!$AC$8:$BH$273,19,FALSE)+VLOOKUP($AC104,'05'!$AC$8:$BP$273,27,FALSE)+VLOOKUP($AC104,'06'!$AC$8:$BH$274,19,FALSE)=0,"",VLOOKUP($AC104,'04'!$AC$8:$BH$273,19,FALSE)+VLOOKUP($AC104,'05'!$AC$8:$BP$273,27,FALSE)+VLOOKUP($AC104,'06'!$AC$8:$BH$274,19,FALSE))</f>
        <v/>
      </c>
      <c r="AV104" s="150"/>
      <c r="AW104" s="150"/>
      <c r="AX104" s="151"/>
      <c r="AY104" s="209" t="str">
        <f>IF(VLOOKUP($AC104,'04'!$AC$8:$BH$273,23,FALSE)+VLOOKUP($AC104,'05'!$AC$8:$BP$273,31,FALSE)+VLOOKUP($AC104,'06'!$AC$8:$BH$274,23,FALSE)=0,"",VLOOKUP($AC104,'04'!$AC$8:$BH$273,23,FALSE)+VLOOKUP($AC104,'05'!$AC$8:$BP$273,31,FALSE)+VLOOKUP($AC104,'06'!$AC$8:$BH$274,23,FALSE))</f>
        <v/>
      </c>
      <c r="AZ104" s="210"/>
      <c r="BA104" s="210"/>
      <c r="BB104" s="211"/>
      <c r="BC104" s="209" t="str">
        <f>IF(VLOOKUP($AC104,'04'!$AC$8:$BH$273,27,FALSE)+VLOOKUP($AC104,'05'!$AC$8:$BP$273,35,FALSE)+VLOOKUP($AC104,'06'!$AC$8:$BH$274,27,FALSE)=0,"",VLOOKUP($AC104,'04'!$AC$8:$BH$273,27,FALSE)+VLOOKUP($AC104,'05'!$AC$8:$BP$273,35,FALSE)+VLOOKUP($AC104,'06'!$AC$8:$BH$274,27,FALSE))</f>
        <v/>
      </c>
      <c r="BD104" s="210"/>
      <c r="BE104" s="210"/>
      <c r="BF104" s="211"/>
      <c r="BG104" s="202" t="str">
        <f t="shared" si="49"/>
        <v>n.é.</v>
      </c>
      <c r="BH104" s="203"/>
    </row>
    <row r="105" spans="1:60" s="2" customFormat="1" ht="20.100000000000001" customHeight="1">
      <c r="A105" s="142">
        <v>98</v>
      </c>
      <c r="B105" s="143"/>
      <c r="C105" s="224" t="s">
        <v>25</v>
      </c>
      <c r="D105" s="225"/>
      <c r="E105" s="225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6"/>
      <c r="AC105" s="207" t="s">
        <v>33</v>
      </c>
      <c r="AD105" s="208"/>
      <c r="AE105" s="149">
        <f>IF(VLOOKUP(AC105,'04'!$AC$8:$BH$273,3,FALSE)+VLOOKUP(AC105,'05'!$AC$8:$BP$273,3,FALSE)+VLOOKUP(AC105,'06'!$AC$8:$BH$274,3,FALSE)=0,"",VLOOKUP(AC105,'04'!$AC$8:$BH$273,3,FALSE)+VLOOKUP(AC105,'05'!$AC$8:$BP$273,3,FALSE)+VLOOKUP(AC105,'06'!$AC$8:$BH$274,3,FALSE))</f>
        <v>80</v>
      </c>
      <c r="AF105" s="150"/>
      <c r="AG105" s="150"/>
      <c r="AH105" s="151"/>
      <c r="AI105" s="209">
        <f>IF(VLOOKUP(AC105,'04'!$AC$8:$BH$273,7,FALSE)+VLOOKUP(AC105,'05'!$AC$8:$BP$273,15,FALSE)+VLOOKUP(AC105,'06'!$AC$8:$BH$274,7,FALSE)=0,"",VLOOKUP(AC105,'04'!$AC$8:$BH$273,7,FALSE)+VLOOKUP(AC105,'05'!$AC$8:$BP$273,15,FALSE)+VLOOKUP(AC105,'06'!$AC$8:$BH$274,7,FALSE))</f>
        <v>727</v>
      </c>
      <c r="AJ105" s="210"/>
      <c r="AK105" s="210"/>
      <c r="AL105" s="211"/>
      <c r="AM105" s="209">
        <f>IF(VLOOKUP($AC105,'04'!$AC$8:$BH$273,11,FALSE)+VLOOKUP($AC105,'05'!$AC$8:$BP$273,19,FALSE)+VLOOKUP($AC105,'06'!$AC$8:$BH$274,11,FALSE)=0,"",VLOOKUP($AC105,'04'!$AC$8:$BH$273,11,FALSE)+VLOOKUP($AC105,'05'!$AC$8:$BP$273,19,FALSE)+VLOOKUP($AC105,'06'!$AC$8:$BH$274,11,FALSE))</f>
        <v>80</v>
      </c>
      <c r="AN105" s="210"/>
      <c r="AO105" s="210"/>
      <c r="AP105" s="211"/>
      <c r="AQ105" s="209">
        <f>IF(VLOOKUP($AC105,'04'!$AC$8:$BH$273,15,FALSE)+VLOOKUP($AC105,'05'!$AC$8:$BP$273,23,FALSE)+VLOOKUP($AC105,'06'!$AC$8:$BH$274,15,FALSE)=0,"",VLOOKUP($AC105,'04'!$AC$8:$BH$273,15,FALSE)+VLOOKUP($AC105,'05'!$AC$8:$BP$273,23,FALSE)+VLOOKUP($AC105,'06'!$AC$8:$BH$274,15,FALSE))</f>
        <v>647</v>
      </c>
      <c r="AR105" s="210"/>
      <c r="AS105" s="210"/>
      <c r="AT105" s="211"/>
      <c r="AU105" s="149" t="str">
        <f>IF(VLOOKUP($AC105,'04'!$AC$8:$BH$273,19,FALSE)+VLOOKUP($AC105,'05'!$AC$8:$BP$273,27,FALSE)+VLOOKUP($AC105,'06'!$AC$8:$BH$274,19,FALSE)=0,"",VLOOKUP($AC105,'04'!$AC$8:$BH$273,19,FALSE)+VLOOKUP($AC105,'05'!$AC$8:$BP$273,27,FALSE)+VLOOKUP($AC105,'06'!$AC$8:$BH$274,19,FALSE))</f>
        <v/>
      </c>
      <c r="AV105" s="150"/>
      <c r="AW105" s="150"/>
      <c r="AX105" s="151"/>
      <c r="AY105" s="209" t="str">
        <f>IF(VLOOKUP($AC105,'04'!$AC$8:$BH$273,23,FALSE)+VLOOKUP($AC105,'05'!$AC$8:$BP$273,31,FALSE)+VLOOKUP($AC105,'06'!$AC$8:$BH$274,23,FALSE)=0,"",VLOOKUP($AC105,'04'!$AC$8:$BH$273,23,FALSE)+VLOOKUP($AC105,'05'!$AC$8:$BP$273,31,FALSE)+VLOOKUP($AC105,'06'!$AC$8:$BH$274,23,FALSE))</f>
        <v/>
      </c>
      <c r="AZ105" s="210"/>
      <c r="BA105" s="210"/>
      <c r="BB105" s="211"/>
      <c r="BC105" s="209">
        <f>IF(VLOOKUP($AC105,'04'!$AC$8:$BH$273,27,FALSE)+VLOOKUP($AC105,'05'!$AC$8:$BP$273,35,FALSE)+VLOOKUP($AC105,'06'!$AC$8:$BH$274,27,FALSE)=0,"",VLOOKUP($AC105,'04'!$AC$8:$BH$273,27,FALSE)+VLOOKUP($AC105,'05'!$AC$8:$BP$273,35,FALSE)+VLOOKUP($AC105,'06'!$AC$8:$BH$274,27,FALSE))</f>
        <v>647</v>
      </c>
      <c r="BD105" s="210"/>
      <c r="BE105" s="210"/>
      <c r="BF105" s="211"/>
      <c r="BG105" s="202">
        <f t="shared" si="49"/>
        <v>0.88995873452544705</v>
      </c>
      <c r="BH105" s="203"/>
    </row>
    <row r="106" spans="1:60" s="14" customFormat="1" ht="20.100000000000001" customHeight="1">
      <c r="A106" s="162">
        <v>99</v>
      </c>
      <c r="B106" s="163"/>
      <c r="C106" s="227" t="s">
        <v>472</v>
      </c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9"/>
      <c r="AC106" s="230" t="s">
        <v>27</v>
      </c>
      <c r="AD106" s="231"/>
      <c r="AE106" s="169">
        <f>SUM(AE93:AH105)</f>
        <v>97290.1</v>
      </c>
      <c r="AF106" s="170"/>
      <c r="AG106" s="170"/>
      <c r="AH106" s="171"/>
      <c r="AI106" s="169">
        <f t="shared" ref="AI106" si="71">SUM(AI93:AL105)</f>
        <v>126527</v>
      </c>
      <c r="AJ106" s="170"/>
      <c r="AK106" s="170"/>
      <c r="AL106" s="171"/>
      <c r="AM106" s="169">
        <f t="shared" ref="AM106" si="72">SUM(AM93:AP105)</f>
        <v>1275</v>
      </c>
      <c r="AN106" s="170"/>
      <c r="AO106" s="170"/>
      <c r="AP106" s="171"/>
      <c r="AQ106" s="169">
        <f t="shared" ref="AQ106" si="73">SUM(AQ93:AT105)</f>
        <v>118009</v>
      </c>
      <c r="AR106" s="170"/>
      <c r="AS106" s="170"/>
      <c r="AT106" s="171"/>
      <c r="AU106" s="169">
        <f t="shared" ref="AU106" si="74">SUM(AU93:AX105)</f>
        <v>167355</v>
      </c>
      <c r="AV106" s="170"/>
      <c r="AW106" s="170"/>
      <c r="AX106" s="171"/>
      <c r="AY106" s="169">
        <f t="shared" ref="AY106" si="75">SUM(AY93:BB105)</f>
        <v>0</v>
      </c>
      <c r="AZ106" s="170"/>
      <c r="BA106" s="170"/>
      <c r="BB106" s="171"/>
      <c r="BC106" s="169">
        <f t="shared" ref="BC106" si="76">SUM(BC93:BF105)</f>
        <v>118009</v>
      </c>
      <c r="BD106" s="170"/>
      <c r="BE106" s="170"/>
      <c r="BF106" s="171"/>
      <c r="BG106" s="172">
        <f t="shared" si="49"/>
        <v>0.93267840065756713</v>
      </c>
      <c r="BH106" s="173"/>
    </row>
    <row r="107" spans="1:60" ht="20.100000000000001" customHeight="1">
      <c r="A107" s="142">
        <v>100</v>
      </c>
      <c r="B107" s="143"/>
      <c r="C107" s="224" t="s">
        <v>22</v>
      </c>
      <c r="D107" s="225"/>
      <c r="E107" s="225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6"/>
      <c r="AC107" s="207" t="s">
        <v>28</v>
      </c>
      <c r="AD107" s="208"/>
      <c r="AE107" s="149">
        <f>IF(VLOOKUP(AC107,'04'!$AC$8:$BH$273,3,FALSE)+VLOOKUP(AC107,'05'!$AC$8:$BP$273,3,FALSE)+VLOOKUP(AC107,'06'!$AC$8:$BH$274,3,FALSE)=0,"",VLOOKUP(AC107,'04'!$AC$8:$BH$273,3,FALSE)+VLOOKUP(AC107,'05'!$AC$8:$BP$273,3,FALSE)+VLOOKUP(AC107,'06'!$AC$8:$BH$274,3,FALSE))</f>
        <v>7031</v>
      </c>
      <c r="AF107" s="150"/>
      <c r="AG107" s="150"/>
      <c r="AH107" s="151"/>
      <c r="AI107" s="209">
        <f>IF(VLOOKUP(AC107,'04'!$AC$8:$BH$273,7,FALSE)+VLOOKUP(AC107,'05'!$AC$8:$BP$273,15,FALSE)+VLOOKUP(AC107,'06'!$AC$8:$BH$274,7,FALSE)=0,"",VLOOKUP(AC107,'04'!$AC$8:$BH$273,7,FALSE)+VLOOKUP(AC107,'05'!$AC$8:$BP$273,15,FALSE)+VLOOKUP(AC107,'06'!$AC$8:$BH$274,7,FALSE))</f>
        <v>8524</v>
      </c>
      <c r="AJ107" s="210"/>
      <c r="AK107" s="210"/>
      <c r="AL107" s="211"/>
      <c r="AM107" s="209" t="str">
        <f>IF(VLOOKUP($AC107,'04'!$AC$8:$BH$273,11,FALSE)+VLOOKUP($AC107,'05'!$AC$8:$BP$273,19,FALSE)+VLOOKUP($AC107,'06'!$AC$8:$BH$274,11,FALSE)=0,"",VLOOKUP($AC107,'04'!$AC$8:$BH$273,11,FALSE)+VLOOKUP($AC107,'05'!$AC$8:$BP$273,19,FALSE)+VLOOKUP($AC107,'06'!$AC$8:$BH$274,11,FALSE))</f>
        <v/>
      </c>
      <c r="AN107" s="210"/>
      <c r="AO107" s="210"/>
      <c r="AP107" s="211"/>
      <c r="AQ107" s="209">
        <f>IF(VLOOKUP($AC107,'04'!$AC$8:$BH$273,15,FALSE)+VLOOKUP($AC107,'05'!$AC$8:$BP$273,23,FALSE)+VLOOKUP($AC107,'06'!$AC$8:$BH$274,15,FALSE)=0,"",VLOOKUP($AC107,'04'!$AC$8:$BH$273,15,FALSE)+VLOOKUP($AC107,'05'!$AC$8:$BP$273,23,FALSE)+VLOOKUP($AC107,'06'!$AC$8:$BH$274,15,FALSE))</f>
        <v>8524</v>
      </c>
      <c r="AR107" s="210"/>
      <c r="AS107" s="210"/>
      <c r="AT107" s="211"/>
      <c r="AU107" s="149">
        <f>IF(VLOOKUP($AC107,'04'!$AC$8:$BH$273,19,FALSE)+VLOOKUP($AC107,'05'!$AC$8:$BP$273,27,FALSE)+VLOOKUP($AC107,'06'!$AC$8:$BH$274,19,FALSE)=0,"",VLOOKUP($AC107,'04'!$AC$8:$BH$273,19,FALSE)+VLOOKUP($AC107,'05'!$AC$8:$BP$273,27,FALSE)+VLOOKUP($AC107,'06'!$AC$8:$BH$274,19,FALSE))</f>
        <v>19022</v>
      </c>
      <c r="AV107" s="150"/>
      <c r="AW107" s="150"/>
      <c r="AX107" s="151"/>
      <c r="AY107" s="209" t="str">
        <f>IF(VLOOKUP($AC107,'04'!$AC$8:$BH$273,23,FALSE)+VLOOKUP($AC107,'05'!$AC$8:$BP$273,31,FALSE)+VLOOKUP($AC107,'06'!$AC$8:$BH$274,23,FALSE)=0,"",VLOOKUP($AC107,'04'!$AC$8:$BH$273,23,FALSE)+VLOOKUP($AC107,'05'!$AC$8:$BP$273,31,FALSE)+VLOOKUP($AC107,'06'!$AC$8:$BH$274,23,FALSE))</f>
        <v/>
      </c>
      <c r="AZ107" s="210"/>
      <c r="BA107" s="210"/>
      <c r="BB107" s="211"/>
      <c r="BC107" s="209">
        <f>IF(VLOOKUP($AC107,'04'!$AC$8:$BH$273,27,FALSE)+VLOOKUP($AC107,'05'!$AC$8:$BP$273,35,FALSE)+VLOOKUP($AC107,'06'!$AC$8:$BH$274,27,FALSE)=0,"",VLOOKUP($AC107,'04'!$AC$8:$BH$273,27,FALSE)+VLOOKUP($AC107,'05'!$AC$8:$BP$273,35,FALSE)+VLOOKUP($AC107,'06'!$AC$8:$BH$274,27,FALSE))</f>
        <v>8524</v>
      </c>
      <c r="BD107" s="210"/>
      <c r="BE107" s="210"/>
      <c r="BF107" s="211"/>
      <c r="BG107" s="202">
        <f t="shared" si="49"/>
        <v>1</v>
      </c>
      <c r="BH107" s="203"/>
    </row>
    <row r="108" spans="1:60" ht="20.100000000000001" customHeight="1">
      <c r="A108" s="142">
        <v>101</v>
      </c>
      <c r="B108" s="143"/>
      <c r="C108" s="144" t="s">
        <v>447</v>
      </c>
      <c r="D108" s="225"/>
      <c r="E108" s="225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6"/>
      <c r="AC108" s="207" t="s">
        <v>29</v>
      </c>
      <c r="AD108" s="208"/>
      <c r="AE108" s="149">
        <f>IF(VLOOKUP(AC108,'04'!$AC$8:$BH$273,3,FALSE)+VLOOKUP(AC108,'05'!$AC$8:$BP$273,3,FALSE)+VLOOKUP(AC108,'06'!$AC$8:$BH$274,3,FALSE)=0,"",VLOOKUP(AC108,'04'!$AC$8:$BH$273,3,FALSE)+VLOOKUP(AC108,'05'!$AC$8:$BP$273,3,FALSE)+VLOOKUP(AC108,'06'!$AC$8:$BH$274,3,FALSE))</f>
        <v>80</v>
      </c>
      <c r="AF108" s="150"/>
      <c r="AG108" s="150"/>
      <c r="AH108" s="151"/>
      <c r="AI108" s="209">
        <f>IF(VLOOKUP(AC108,'04'!$AC$8:$BH$273,7,FALSE)+VLOOKUP(AC108,'05'!$AC$8:$BP$273,15,FALSE)+VLOOKUP(AC108,'06'!$AC$8:$BH$274,7,FALSE)=0,"",VLOOKUP(AC108,'04'!$AC$8:$BH$273,7,FALSE)+VLOOKUP(AC108,'05'!$AC$8:$BP$273,15,FALSE)+VLOOKUP(AC108,'06'!$AC$8:$BH$274,7,FALSE))</f>
        <v>3726</v>
      </c>
      <c r="AJ108" s="210"/>
      <c r="AK108" s="210"/>
      <c r="AL108" s="211"/>
      <c r="AM108" s="209" t="str">
        <f>IF(VLOOKUP($AC108,'04'!$AC$8:$BH$273,11,FALSE)+VLOOKUP($AC108,'05'!$AC$8:$BP$273,19,FALSE)+VLOOKUP($AC108,'06'!$AC$8:$BH$274,11,FALSE)=0,"",VLOOKUP($AC108,'04'!$AC$8:$BH$273,11,FALSE)+VLOOKUP($AC108,'05'!$AC$8:$BP$273,19,FALSE)+VLOOKUP($AC108,'06'!$AC$8:$BH$274,11,FALSE))</f>
        <v/>
      </c>
      <c r="AN108" s="210"/>
      <c r="AO108" s="210"/>
      <c r="AP108" s="211"/>
      <c r="AQ108" s="209">
        <f>IF(VLOOKUP($AC108,'04'!$AC$8:$BH$273,15,FALSE)+VLOOKUP($AC108,'05'!$AC$8:$BP$273,23,FALSE)+VLOOKUP($AC108,'06'!$AC$8:$BH$274,15,FALSE)=0,"",VLOOKUP($AC108,'04'!$AC$8:$BH$273,15,FALSE)+VLOOKUP($AC108,'05'!$AC$8:$BP$273,23,FALSE)+VLOOKUP($AC108,'06'!$AC$8:$BH$274,15,FALSE))</f>
        <v>3726</v>
      </c>
      <c r="AR108" s="210"/>
      <c r="AS108" s="210"/>
      <c r="AT108" s="211"/>
      <c r="AU108" s="149" t="str">
        <f>IF(VLOOKUP($AC108,'04'!$AC$8:$BH$273,19,FALSE)+VLOOKUP($AC108,'05'!$AC$8:$BP$273,27,FALSE)+VLOOKUP($AC108,'06'!$AC$8:$BH$274,19,FALSE)=0,"",VLOOKUP($AC108,'04'!$AC$8:$BH$273,19,FALSE)+VLOOKUP($AC108,'05'!$AC$8:$BP$273,27,FALSE)+VLOOKUP($AC108,'06'!$AC$8:$BH$274,19,FALSE))</f>
        <v/>
      </c>
      <c r="AV108" s="150"/>
      <c r="AW108" s="150"/>
      <c r="AX108" s="151"/>
      <c r="AY108" s="209" t="str">
        <f>IF(VLOOKUP($AC108,'04'!$AC$8:$BH$273,23,FALSE)+VLOOKUP($AC108,'05'!$AC$8:$BP$273,31,FALSE)+VLOOKUP($AC108,'06'!$AC$8:$BH$274,23,FALSE)=0,"",VLOOKUP($AC108,'04'!$AC$8:$BH$273,23,FALSE)+VLOOKUP($AC108,'05'!$AC$8:$BP$273,31,FALSE)+VLOOKUP($AC108,'06'!$AC$8:$BH$274,23,FALSE))</f>
        <v/>
      </c>
      <c r="AZ108" s="210"/>
      <c r="BA108" s="210"/>
      <c r="BB108" s="211"/>
      <c r="BC108" s="209">
        <f>IF(VLOOKUP($AC108,'04'!$AC$8:$BH$273,27,FALSE)+VLOOKUP($AC108,'05'!$AC$8:$BP$273,35,FALSE)+VLOOKUP($AC108,'06'!$AC$8:$BH$274,27,FALSE)=0,"",VLOOKUP($AC108,'04'!$AC$8:$BH$273,27,FALSE)+VLOOKUP($AC108,'05'!$AC$8:$BP$273,35,FALSE)+VLOOKUP($AC108,'06'!$AC$8:$BH$274,27,FALSE))</f>
        <v>3726</v>
      </c>
      <c r="BD108" s="210"/>
      <c r="BE108" s="210"/>
      <c r="BF108" s="211"/>
      <c r="BG108" s="202">
        <f t="shared" si="49"/>
        <v>1</v>
      </c>
      <c r="BH108" s="203"/>
    </row>
    <row r="109" spans="1:60" ht="20.100000000000001" customHeight="1">
      <c r="A109" s="142">
        <v>102</v>
      </c>
      <c r="B109" s="143"/>
      <c r="C109" s="232" t="s">
        <v>23</v>
      </c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4"/>
      <c r="AC109" s="207" t="s">
        <v>30</v>
      </c>
      <c r="AD109" s="208"/>
      <c r="AE109" s="149">
        <f>IF(VLOOKUP(AC109,'04'!$AC$8:$BH$273,3,FALSE)+VLOOKUP(AC109,'05'!$AC$8:$BP$273,3,FALSE)+VLOOKUP(AC109,'06'!$AC$8:$BH$274,3,FALSE)=0,"",VLOOKUP(AC109,'04'!$AC$8:$BH$273,3,FALSE)+VLOOKUP(AC109,'05'!$AC$8:$BP$273,3,FALSE)+VLOOKUP(AC109,'06'!$AC$8:$BH$274,3,FALSE))</f>
        <v>1338</v>
      </c>
      <c r="AF109" s="150"/>
      <c r="AG109" s="150"/>
      <c r="AH109" s="151"/>
      <c r="AI109" s="209">
        <f>IF(VLOOKUP(AC109,'04'!$AC$8:$BH$273,7,FALSE)+VLOOKUP(AC109,'05'!$AC$8:$BP$273,15,FALSE)+VLOOKUP(AC109,'06'!$AC$8:$BH$274,7,FALSE)=0,"",VLOOKUP(AC109,'04'!$AC$8:$BH$273,7,FALSE)+VLOOKUP(AC109,'05'!$AC$8:$BP$273,15,FALSE)+VLOOKUP(AC109,'06'!$AC$8:$BH$274,7,FALSE))</f>
        <v>1338</v>
      </c>
      <c r="AJ109" s="210"/>
      <c r="AK109" s="210"/>
      <c r="AL109" s="211"/>
      <c r="AM109" s="209">
        <f>IF(VLOOKUP($AC109,'04'!$AC$8:$BH$273,11,FALSE)+VLOOKUP($AC109,'05'!$AC$8:$BP$273,19,FALSE)+VLOOKUP($AC109,'06'!$AC$8:$BH$274,11,FALSE)=0,"",VLOOKUP($AC109,'04'!$AC$8:$BH$273,11,FALSE)+VLOOKUP($AC109,'05'!$AC$8:$BP$273,19,FALSE)+VLOOKUP($AC109,'06'!$AC$8:$BH$274,11,FALSE))</f>
        <v>72</v>
      </c>
      <c r="AN109" s="210"/>
      <c r="AO109" s="210"/>
      <c r="AP109" s="211"/>
      <c r="AQ109" s="209">
        <f>IF(VLOOKUP($AC109,'04'!$AC$8:$BH$273,15,FALSE)+VLOOKUP($AC109,'05'!$AC$8:$BP$273,23,FALSE)+VLOOKUP($AC109,'06'!$AC$8:$BH$274,15,FALSE)=0,"",VLOOKUP($AC109,'04'!$AC$8:$BH$273,15,FALSE)+VLOOKUP($AC109,'05'!$AC$8:$BP$273,23,FALSE)+VLOOKUP($AC109,'06'!$AC$8:$BH$274,15,FALSE))</f>
        <v>1175</v>
      </c>
      <c r="AR109" s="210"/>
      <c r="AS109" s="210"/>
      <c r="AT109" s="211"/>
      <c r="AU109" s="149" t="str">
        <f>IF(VLOOKUP($AC109,'04'!$AC$8:$BH$273,19,FALSE)+VLOOKUP($AC109,'05'!$AC$8:$BP$273,27,FALSE)+VLOOKUP($AC109,'06'!$AC$8:$BH$274,19,FALSE)=0,"",VLOOKUP($AC109,'04'!$AC$8:$BH$273,19,FALSE)+VLOOKUP($AC109,'05'!$AC$8:$BP$273,27,FALSE)+VLOOKUP($AC109,'06'!$AC$8:$BH$274,19,FALSE))</f>
        <v/>
      </c>
      <c r="AV109" s="150"/>
      <c r="AW109" s="150"/>
      <c r="AX109" s="151"/>
      <c r="AY109" s="209" t="str">
        <f>IF(VLOOKUP($AC109,'04'!$AC$8:$BH$273,23,FALSE)+VLOOKUP($AC109,'05'!$AC$8:$BP$273,31,FALSE)+VLOOKUP($AC109,'06'!$AC$8:$BH$274,23,FALSE)=0,"",VLOOKUP($AC109,'04'!$AC$8:$BH$273,23,FALSE)+VLOOKUP($AC109,'05'!$AC$8:$BP$273,31,FALSE)+VLOOKUP($AC109,'06'!$AC$8:$BH$274,23,FALSE))</f>
        <v/>
      </c>
      <c r="AZ109" s="210"/>
      <c r="BA109" s="210"/>
      <c r="BB109" s="211"/>
      <c r="BC109" s="209">
        <f>IF(VLOOKUP($AC109,'04'!$AC$8:$BH$273,27,FALSE)+VLOOKUP($AC109,'05'!$AC$8:$BP$273,35,FALSE)+VLOOKUP($AC109,'06'!$AC$8:$BH$274,27,FALSE)=0,"",VLOOKUP($AC109,'04'!$AC$8:$BH$273,27,FALSE)+VLOOKUP($AC109,'05'!$AC$8:$BP$273,35,FALSE)+VLOOKUP($AC109,'06'!$AC$8:$BH$274,27,FALSE))</f>
        <v>1175</v>
      </c>
      <c r="BD109" s="210"/>
      <c r="BE109" s="210"/>
      <c r="BF109" s="211"/>
      <c r="BG109" s="202">
        <f t="shared" si="49"/>
        <v>0.87817638266068765</v>
      </c>
      <c r="BH109" s="203"/>
    </row>
    <row r="110" spans="1:60" s="3" customFormat="1" ht="20.100000000000001" customHeight="1">
      <c r="A110" s="162">
        <v>103</v>
      </c>
      <c r="B110" s="163"/>
      <c r="C110" s="164" t="s">
        <v>473</v>
      </c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6"/>
      <c r="AC110" s="230" t="s">
        <v>31</v>
      </c>
      <c r="AD110" s="231"/>
      <c r="AE110" s="169">
        <f>SUM(AE107:AH109)</f>
        <v>8449</v>
      </c>
      <c r="AF110" s="170"/>
      <c r="AG110" s="170"/>
      <c r="AH110" s="171"/>
      <c r="AI110" s="169">
        <f t="shared" ref="AI110" si="77">SUM(AI107:AL109)</f>
        <v>13588</v>
      </c>
      <c r="AJ110" s="170"/>
      <c r="AK110" s="170"/>
      <c r="AL110" s="171"/>
      <c r="AM110" s="169">
        <f t="shared" ref="AM110" si="78">SUM(AM107:AP109)</f>
        <v>72</v>
      </c>
      <c r="AN110" s="170"/>
      <c r="AO110" s="170"/>
      <c r="AP110" s="171"/>
      <c r="AQ110" s="169">
        <f t="shared" ref="AQ110" si="79">SUM(AQ107:AT109)</f>
        <v>13425</v>
      </c>
      <c r="AR110" s="170"/>
      <c r="AS110" s="170"/>
      <c r="AT110" s="171"/>
      <c r="AU110" s="169">
        <f t="shared" ref="AU110" si="80">SUM(AU107:AX109)</f>
        <v>19022</v>
      </c>
      <c r="AV110" s="170"/>
      <c r="AW110" s="170"/>
      <c r="AX110" s="171"/>
      <c r="AY110" s="169">
        <f t="shared" ref="AY110" si="81">SUM(AY107:BB109)</f>
        <v>0</v>
      </c>
      <c r="AZ110" s="170"/>
      <c r="BA110" s="170"/>
      <c r="BB110" s="171"/>
      <c r="BC110" s="169">
        <f t="shared" ref="BC110" si="82">SUM(BC107:BF109)</f>
        <v>13425</v>
      </c>
      <c r="BD110" s="170"/>
      <c r="BE110" s="170"/>
      <c r="BF110" s="171"/>
      <c r="BG110" s="172">
        <f t="shared" si="49"/>
        <v>0.98800412128348547</v>
      </c>
      <c r="BH110" s="173"/>
    </row>
    <row r="111" spans="1:60" s="3" customFormat="1" ht="20.100000000000001" customHeight="1">
      <c r="A111" s="162">
        <v>104</v>
      </c>
      <c r="B111" s="163"/>
      <c r="C111" s="227" t="s">
        <v>474</v>
      </c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9"/>
      <c r="AC111" s="230" t="s">
        <v>32</v>
      </c>
      <c r="AD111" s="231"/>
      <c r="AE111" s="169">
        <f>AE106+AE110</f>
        <v>105739.1</v>
      </c>
      <c r="AF111" s="170"/>
      <c r="AG111" s="170"/>
      <c r="AH111" s="171"/>
      <c r="AI111" s="169">
        <f t="shared" ref="AI111" si="83">AI106+AI110</f>
        <v>140115</v>
      </c>
      <c r="AJ111" s="170"/>
      <c r="AK111" s="170"/>
      <c r="AL111" s="171"/>
      <c r="AM111" s="169">
        <f t="shared" ref="AM111:BC111" si="84">AM106+AM110</f>
        <v>1347</v>
      </c>
      <c r="AN111" s="170"/>
      <c r="AO111" s="170"/>
      <c r="AP111" s="171"/>
      <c r="AQ111" s="169">
        <f t="shared" si="84"/>
        <v>131434</v>
      </c>
      <c r="AR111" s="170"/>
      <c r="AS111" s="170"/>
      <c r="AT111" s="171"/>
      <c r="AU111" s="169">
        <f t="shared" si="84"/>
        <v>186377</v>
      </c>
      <c r="AV111" s="170"/>
      <c r="AW111" s="170"/>
      <c r="AX111" s="171"/>
      <c r="AY111" s="169">
        <f t="shared" si="84"/>
        <v>0</v>
      </c>
      <c r="AZ111" s="170"/>
      <c r="BA111" s="170"/>
      <c r="BB111" s="171"/>
      <c r="BC111" s="169">
        <f t="shared" si="84"/>
        <v>131434</v>
      </c>
      <c r="BD111" s="170"/>
      <c r="BE111" s="170"/>
      <c r="BF111" s="171"/>
      <c r="BG111" s="172">
        <f t="shared" si="49"/>
        <v>0.93804374977696892</v>
      </c>
      <c r="BH111" s="173"/>
    </row>
    <row r="112" spans="1:60" s="3" customFormat="1" ht="20.100000000000001" customHeight="1">
      <c r="A112" s="162">
        <v>105</v>
      </c>
      <c r="B112" s="163"/>
      <c r="C112" s="164" t="s">
        <v>24</v>
      </c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6"/>
      <c r="AC112" s="230" t="s">
        <v>52</v>
      </c>
      <c r="AD112" s="231"/>
      <c r="AE112" s="169">
        <f>IF(VLOOKUP(AC112,'04'!$AC$8:$BH$273,3,FALSE)+VLOOKUP(AC112,'05'!$AC$8:$BP$273,3,FALSE)+VLOOKUP(AC112,'06'!$AC$8:$BH$274,3,FALSE)=0,"",VLOOKUP(AC112,'04'!$AC$8:$BH$273,3,FALSE)+VLOOKUP(AC112,'05'!$AC$8:$BP$273,3,FALSE)+VLOOKUP(AC112,'06'!$AC$8:$BH$274,3,FALSE))</f>
        <v>28259</v>
      </c>
      <c r="AF112" s="170"/>
      <c r="AG112" s="170"/>
      <c r="AH112" s="171"/>
      <c r="AI112" s="169">
        <f>IF(VLOOKUP(AC112,'04'!$AC$8:$BH$273,7,FALSE)+VLOOKUP(AC112,'05'!$AC$8:$BP$273,15,FALSE)+VLOOKUP(AC112,'06'!$AC$8:$BH$274,7,FALSE)=0,"",VLOOKUP(AC112,'04'!$AC$8:$BH$273,7,FALSE)+VLOOKUP(AC112,'05'!$AC$8:$BP$273,15,FALSE)+VLOOKUP(AC112,'06'!$AC$8:$BH$274,7,FALSE))</f>
        <v>35922</v>
      </c>
      <c r="AJ112" s="170"/>
      <c r="AK112" s="170"/>
      <c r="AL112" s="171"/>
      <c r="AM112" s="169">
        <f>IF(VLOOKUP($AC112,'04'!$AC$8:$BH$273,11,FALSE)+VLOOKUP($AC112,'05'!$AC$8:$BP$273,19,FALSE)+VLOOKUP($AC112,'06'!$AC$8:$BH$274,11,FALSE)=0,"",VLOOKUP($AC112,'04'!$AC$8:$BH$273,11,FALSE)+VLOOKUP($AC112,'05'!$AC$8:$BP$273,19,FALSE)+VLOOKUP($AC112,'06'!$AC$8:$BH$274,11,FALSE))</f>
        <v>207</v>
      </c>
      <c r="AN112" s="170"/>
      <c r="AO112" s="170"/>
      <c r="AP112" s="171"/>
      <c r="AQ112" s="169">
        <f>IF(VLOOKUP($AC112,'04'!$AC$8:$BH$273,15,FALSE)+VLOOKUP($AC112,'05'!$AC$8:$BP$273,23,FALSE)+VLOOKUP($AC112,'06'!$AC$8:$BH$274,15,FALSE)=0,"",VLOOKUP($AC112,'04'!$AC$8:$BH$273,15,FALSE)+VLOOKUP($AC112,'05'!$AC$8:$BP$273,23,FALSE)+VLOOKUP($AC112,'06'!$AC$8:$BH$274,15,FALSE))</f>
        <v>31102</v>
      </c>
      <c r="AR112" s="170"/>
      <c r="AS112" s="170"/>
      <c r="AT112" s="171"/>
      <c r="AU112" s="169">
        <f>IF(VLOOKUP($AC112,'04'!$AC$8:$BH$273,19,FALSE)+VLOOKUP($AC112,'05'!$AC$8:$BP$273,27,FALSE)+VLOOKUP($AC112,'06'!$AC$8:$BH$274,19,FALSE)=0,"",VLOOKUP($AC112,'04'!$AC$8:$BH$273,19,FALSE)+VLOOKUP($AC112,'05'!$AC$8:$BP$273,27,FALSE)+VLOOKUP($AC112,'06'!$AC$8:$BH$274,19,FALSE))</f>
        <v>50580</v>
      </c>
      <c r="AV112" s="170"/>
      <c r="AW112" s="170"/>
      <c r="AX112" s="171"/>
      <c r="AY112" s="169">
        <f>IF(VLOOKUP($AC112,'04'!$AC$8:$BH$273,23,FALSE)+VLOOKUP($AC112,'05'!$AC$8:$BP$273,31,FALSE)+VLOOKUP($AC112,'06'!$AC$8:$BH$274,23,FALSE)=0,0,VLOOKUP($AC112,'04'!$AC$8:$BH$273,23,FALSE)+VLOOKUP($AC112,'05'!$AC$8:$BP$273,31,FALSE)+VLOOKUP($AC112,'06'!$AC$8:$BH$274,23,FALSE))</f>
        <v>0</v>
      </c>
      <c r="AZ112" s="170"/>
      <c r="BA112" s="170"/>
      <c r="BB112" s="171"/>
      <c r="BC112" s="169">
        <f>IF(VLOOKUP($AC112,'04'!$AC$8:$BH$273,27,FALSE)+VLOOKUP($AC112,'05'!$AC$8:$BP$273,35,FALSE)+VLOOKUP($AC112,'06'!$AC$8:$BH$274,27,FALSE)=0,"",VLOOKUP($AC112,'04'!$AC$8:$BH$273,27,FALSE)+VLOOKUP($AC112,'05'!$AC$8:$BP$273,35,FALSE)+VLOOKUP($AC112,'06'!$AC$8:$BH$274,27,FALSE))</f>
        <v>31102</v>
      </c>
      <c r="BD112" s="170"/>
      <c r="BE112" s="170"/>
      <c r="BF112" s="171"/>
      <c r="BG112" s="172">
        <f t="shared" si="49"/>
        <v>0.86582038861978727</v>
      </c>
      <c r="BH112" s="173"/>
    </row>
    <row r="113" spans="1:60" ht="20.100000000000001" customHeight="1">
      <c r="A113" s="142">
        <v>106</v>
      </c>
      <c r="B113" s="143"/>
      <c r="C113" s="224" t="s">
        <v>63</v>
      </c>
      <c r="D113" s="225"/>
      <c r="E113" s="225"/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6"/>
      <c r="AC113" s="207" t="s">
        <v>82</v>
      </c>
      <c r="AD113" s="208"/>
      <c r="AE113" s="149">
        <f>IF(VLOOKUP(AC113,'04'!$AC$8:$BH$273,3,FALSE)+VLOOKUP(AC113,'05'!$AC$8:$BP$273,3,FALSE)+VLOOKUP(AC113,'06'!$AC$8:$BH$274,3,FALSE)=0,"",VLOOKUP(AC113,'04'!$AC$8:$BH$273,3,FALSE)+VLOOKUP(AC113,'05'!$AC$8:$BP$273,3,FALSE)+VLOOKUP(AC113,'06'!$AC$8:$BH$274,3,FALSE))</f>
        <v>1520</v>
      </c>
      <c r="AF113" s="150"/>
      <c r="AG113" s="150"/>
      <c r="AH113" s="151"/>
      <c r="AI113" s="209">
        <f>IF(VLOOKUP(AC113,'04'!$AC$8:$BH$273,7,FALSE)+VLOOKUP(AC113,'05'!$AC$8:$BP$273,15,FALSE)+VLOOKUP(AC113,'06'!$AC$8:$BH$274,7,FALSE)=0,"",VLOOKUP(AC113,'04'!$AC$8:$BH$273,7,FALSE)+VLOOKUP(AC113,'05'!$AC$8:$BP$273,15,FALSE)+VLOOKUP(AC113,'06'!$AC$8:$BH$274,7,FALSE))</f>
        <v>1018</v>
      </c>
      <c r="AJ113" s="210"/>
      <c r="AK113" s="210"/>
      <c r="AL113" s="211"/>
      <c r="AM113" s="209" t="str">
        <f>IF(VLOOKUP($AC113,'04'!$AC$8:$BH$273,11,FALSE)+VLOOKUP($AC113,'05'!$AC$8:$BP$273,19,FALSE)+VLOOKUP($AC113,'06'!$AC$8:$BH$274,11,FALSE)=0,"",VLOOKUP($AC113,'04'!$AC$8:$BH$273,11,FALSE)+VLOOKUP($AC113,'05'!$AC$8:$BP$273,19,FALSE)+VLOOKUP($AC113,'06'!$AC$8:$BH$274,11,FALSE))</f>
        <v/>
      </c>
      <c r="AN113" s="210"/>
      <c r="AO113" s="210"/>
      <c r="AP113" s="211"/>
      <c r="AQ113" s="209">
        <f>IF(VLOOKUP($AC113,'04'!$AC$8:$BH$273,15,FALSE)+VLOOKUP($AC113,'05'!$AC$8:$BP$273,23,FALSE)+VLOOKUP($AC113,'06'!$AC$8:$BH$274,15,FALSE)=0,"",VLOOKUP($AC113,'04'!$AC$8:$BH$273,15,FALSE)+VLOOKUP($AC113,'05'!$AC$8:$BP$273,23,FALSE)+VLOOKUP($AC113,'06'!$AC$8:$BH$274,15,FALSE))</f>
        <v>932</v>
      </c>
      <c r="AR113" s="210"/>
      <c r="AS113" s="210"/>
      <c r="AT113" s="211"/>
      <c r="AU113" s="149" t="str">
        <f>IF(VLOOKUP($AC113,'04'!$AC$8:$BH$273,19,FALSE)+VLOOKUP($AC113,'05'!$AC$8:$BP$273,27,FALSE)+VLOOKUP($AC113,'06'!$AC$8:$BH$274,19,FALSE)=0,"",VLOOKUP($AC113,'04'!$AC$8:$BH$273,19,FALSE)+VLOOKUP($AC113,'05'!$AC$8:$BP$273,27,FALSE)+VLOOKUP($AC113,'06'!$AC$8:$BH$274,19,FALSE))</f>
        <v/>
      </c>
      <c r="AV113" s="150"/>
      <c r="AW113" s="150"/>
      <c r="AX113" s="151"/>
      <c r="AY113" s="209" t="str">
        <f>IF(VLOOKUP($AC113,'04'!$AC$8:$BH$273,23,FALSE)+VLOOKUP($AC113,'05'!$AC$8:$BP$273,31,FALSE)+VLOOKUP($AC113,'06'!$AC$8:$BH$274,23,FALSE)=0,"",VLOOKUP($AC113,'04'!$AC$8:$BH$273,23,FALSE)+VLOOKUP($AC113,'05'!$AC$8:$BP$273,31,FALSE)+VLOOKUP($AC113,'06'!$AC$8:$BH$274,23,FALSE))</f>
        <v/>
      </c>
      <c r="AZ113" s="210"/>
      <c r="BA113" s="210"/>
      <c r="BB113" s="211"/>
      <c r="BC113" s="209">
        <f>IF(VLOOKUP($AC113,'04'!$AC$8:$BH$273,27,FALSE)+VLOOKUP($AC113,'05'!$AC$8:$BP$273,35,FALSE)+VLOOKUP($AC113,'06'!$AC$8:$BH$274,27,FALSE)=0,"",VLOOKUP($AC113,'04'!$AC$8:$BH$273,27,FALSE)+VLOOKUP($AC113,'05'!$AC$8:$BP$273,35,FALSE)+VLOOKUP($AC113,'06'!$AC$8:$BH$274,27,FALSE))</f>
        <v>932</v>
      </c>
      <c r="BD113" s="210"/>
      <c r="BE113" s="210"/>
      <c r="BF113" s="211"/>
      <c r="BG113" s="202">
        <f t="shared" si="49"/>
        <v>0.91552062868369355</v>
      </c>
      <c r="BH113" s="203"/>
    </row>
    <row r="114" spans="1:60" ht="20.100000000000001" customHeight="1">
      <c r="A114" s="142">
        <v>107</v>
      </c>
      <c r="B114" s="143"/>
      <c r="C114" s="224" t="s">
        <v>64</v>
      </c>
      <c r="D114" s="225"/>
      <c r="E114" s="225"/>
      <c r="F114" s="225"/>
      <c r="G114" s="225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6"/>
      <c r="AC114" s="207" t="s">
        <v>83</v>
      </c>
      <c r="AD114" s="208"/>
      <c r="AE114" s="149">
        <f>IF(VLOOKUP(AC114,'04'!$AC$8:$BH$273,3,FALSE)+VLOOKUP(AC114,'05'!$AC$8:$BP$273,3,FALSE)+VLOOKUP(AC114,'06'!$AC$8:$BH$274,3,FALSE)=0,"",VLOOKUP(AC114,'04'!$AC$8:$BH$273,3,FALSE)+VLOOKUP(AC114,'05'!$AC$8:$BP$273,3,FALSE)+VLOOKUP(AC114,'06'!$AC$8:$BH$274,3,FALSE))</f>
        <v>28313</v>
      </c>
      <c r="AF114" s="150"/>
      <c r="AG114" s="150"/>
      <c r="AH114" s="151"/>
      <c r="AI114" s="209">
        <f>IF(VLOOKUP(AC114,'04'!$AC$8:$BH$273,7,FALSE)+VLOOKUP(AC114,'05'!$AC$8:$BP$273,15,FALSE)+VLOOKUP(AC114,'06'!$AC$8:$BH$274,7,FALSE)=0,"",VLOOKUP(AC114,'04'!$AC$8:$BH$273,7,FALSE)+VLOOKUP(AC114,'05'!$AC$8:$BP$273,15,FALSE)+VLOOKUP(AC114,'06'!$AC$8:$BH$274,7,FALSE))</f>
        <v>32205</v>
      </c>
      <c r="AJ114" s="210"/>
      <c r="AK114" s="210"/>
      <c r="AL114" s="211"/>
      <c r="AM114" s="209">
        <f>IF(VLOOKUP($AC114,'04'!$AC$8:$BH$273,11,FALSE)+VLOOKUP($AC114,'05'!$AC$8:$BP$273,19,FALSE)+VLOOKUP($AC114,'06'!$AC$8:$BH$274,11,FALSE)=0,"",VLOOKUP($AC114,'04'!$AC$8:$BH$273,11,FALSE)+VLOOKUP($AC114,'05'!$AC$8:$BP$273,19,FALSE)+VLOOKUP($AC114,'06'!$AC$8:$BH$274,11,FALSE))</f>
        <v>88</v>
      </c>
      <c r="AN114" s="210"/>
      <c r="AO114" s="210"/>
      <c r="AP114" s="211"/>
      <c r="AQ114" s="209">
        <f>IF(VLOOKUP($AC114,'04'!$AC$8:$BH$273,15,FALSE)+VLOOKUP($AC114,'05'!$AC$8:$BP$273,23,FALSE)+VLOOKUP($AC114,'06'!$AC$8:$BH$274,15,FALSE)=0,"",VLOOKUP($AC114,'04'!$AC$8:$BH$273,15,FALSE)+VLOOKUP($AC114,'05'!$AC$8:$BP$273,23,FALSE)+VLOOKUP($AC114,'06'!$AC$8:$BH$274,15,FALSE))</f>
        <v>31230</v>
      </c>
      <c r="AR114" s="210"/>
      <c r="AS114" s="210"/>
      <c r="AT114" s="211"/>
      <c r="AU114" s="149" t="str">
        <f>IF(VLOOKUP($AC114,'04'!$AC$8:$BH$273,19,FALSE)+VLOOKUP($AC114,'05'!$AC$8:$BP$273,27,FALSE)+VLOOKUP($AC114,'06'!$AC$8:$BH$274,19,FALSE)=0,"",VLOOKUP($AC114,'04'!$AC$8:$BH$273,19,FALSE)+VLOOKUP($AC114,'05'!$AC$8:$BP$273,27,FALSE)+VLOOKUP($AC114,'06'!$AC$8:$BH$274,19,FALSE))</f>
        <v/>
      </c>
      <c r="AV114" s="150"/>
      <c r="AW114" s="150"/>
      <c r="AX114" s="151"/>
      <c r="AY114" s="209">
        <f>IF(VLOOKUP($AC114,'04'!$AC$8:$BH$273,23,FALSE)+VLOOKUP($AC114,'05'!$AC$8:$BP$273,31,FALSE)+VLOOKUP($AC114,'06'!$AC$8:$BH$274,23,FALSE)=0,"",VLOOKUP($AC114,'04'!$AC$8:$BH$273,23,FALSE)+VLOOKUP($AC114,'05'!$AC$8:$BP$273,31,FALSE)+VLOOKUP($AC114,'06'!$AC$8:$BH$274,23,FALSE))</f>
        <v>4185</v>
      </c>
      <c r="AZ114" s="210"/>
      <c r="BA114" s="210"/>
      <c r="BB114" s="211"/>
      <c r="BC114" s="209">
        <f>IF(VLOOKUP($AC114,'04'!$AC$8:$BH$273,27,FALSE)+VLOOKUP($AC114,'05'!$AC$8:$BP$273,35,FALSE)+VLOOKUP($AC114,'06'!$AC$8:$BH$274,27,FALSE)=0,"",VLOOKUP($AC114,'04'!$AC$8:$BH$273,27,FALSE)+VLOOKUP($AC114,'05'!$AC$8:$BP$273,35,FALSE)+VLOOKUP($AC114,'06'!$AC$8:$BH$274,27,FALSE))</f>
        <v>30743</v>
      </c>
      <c r="BD114" s="210"/>
      <c r="BE114" s="210"/>
      <c r="BF114" s="211"/>
      <c r="BG114" s="202">
        <f t="shared" si="49"/>
        <v>0.95460332246545565</v>
      </c>
      <c r="BH114" s="203"/>
    </row>
    <row r="115" spans="1:60" ht="20.100000000000001" customHeight="1">
      <c r="A115" s="142">
        <v>108</v>
      </c>
      <c r="B115" s="143"/>
      <c r="C115" s="224" t="s">
        <v>65</v>
      </c>
      <c r="D115" s="225"/>
      <c r="E115" s="225"/>
      <c r="F115" s="225"/>
      <c r="G115" s="225"/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6"/>
      <c r="AC115" s="207" t="s">
        <v>84</v>
      </c>
      <c r="AD115" s="208"/>
      <c r="AE115" s="149" t="str">
        <f>IF(VLOOKUP(AC115,'04'!$AC$8:$BH$273,3,FALSE)+VLOOKUP(AC115,'05'!$AC$8:$BP$273,3,FALSE)+VLOOKUP(AC115,'06'!$AC$8:$BH$274,3,FALSE)=0,"",VLOOKUP(AC115,'04'!$AC$8:$BH$273,3,FALSE)+VLOOKUP(AC115,'05'!$AC$8:$BP$273,3,FALSE)+VLOOKUP(AC115,'06'!$AC$8:$BH$274,3,FALSE))</f>
        <v/>
      </c>
      <c r="AF115" s="150"/>
      <c r="AG115" s="150"/>
      <c r="AH115" s="151"/>
      <c r="AI115" s="209" t="str">
        <f>IF(VLOOKUP(AC115,'04'!$AC$8:$BH$273,7,FALSE)+VLOOKUP(AC115,'05'!$AC$8:$BP$273,15,FALSE)+VLOOKUP(AC115,'06'!$AC$8:$BH$274,7,FALSE)=0,"",VLOOKUP(AC115,'04'!$AC$8:$BH$273,7,FALSE)+VLOOKUP(AC115,'05'!$AC$8:$BP$273,15,FALSE)+VLOOKUP(AC115,'06'!$AC$8:$BH$274,7,FALSE))</f>
        <v/>
      </c>
      <c r="AJ115" s="210"/>
      <c r="AK115" s="210"/>
      <c r="AL115" s="211"/>
      <c r="AM115" s="209" t="str">
        <f>IF(VLOOKUP($AC115,'04'!$AC$8:$BH$273,11,FALSE)+VLOOKUP($AC115,'05'!$AC$8:$BP$273,19,FALSE)+VLOOKUP($AC115,'06'!$AC$8:$BH$274,11,FALSE)=0,"",VLOOKUP($AC115,'04'!$AC$8:$BH$273,11,FALSE)+VLOOKUP($AC115,'05'!$AC$8:$BP$273,19,FALSE)+VLOOKUP($AC115,'06'!$AC$8:$BH$274,11,FALSE))</f>
        <v/>
      </c>
      <c r="AN115" s="210"/>
      <c r="AO115" s="210"/>
      <c r="AP115" s="211"/>
      <c r="AQ115" s="209" t="str">
        <f>IF(VLOOKUP($AC115,'04'!$AC$8:$BH$273,15,FALSE)+VLOOKUP($AC115,'05'!$AC$8:$BP$273,23,FALSE)+VLOOKUP($AC115,'06'!$AC$8:$BH$274,15,FALSE)=0,"",VLOOKUP($AC115,'04'!$AC$8:$BH$273,15,FALSE)+VLOOKUP($AC115,'05'!$AC$8:$BP$273,23,FALSE)+VLOOKUP($AC115,'06'!$AC$8:$BH$274,15,FALSE))</f>
        <v/>
      </c>
      <c r="AR115" s="210"/>
      <c r="AS115" s="210"/>
      <c r="AT115" s="211"/>
      <c r="AU115" s="149" t="str">
        <f>IF(VLOOKUP($AC115,'04'!$AC$8:$BH$273,19,FALSE)+VLOOKUP($AC115,'05'!$AC$8:$BP$273,27,FALSE)+VLOOKUP($AC115,'06'!$AC$8:$BH$274,19,FALSE)=0,"",VLOOKUP($AC115,'04'!$AC$8:$BH$273,19,FALSE)+VLOOKUP($AC115,'05'!$AC$8:$BP$273,27,FALSE)+VLOOKUP($AC115,'06'!$AC$8:$BH$274,19,FALSE))</f>
        <v/>
      </c>
      <c r="AV115" s="150"/>
      <c r="AW115" s="150"/>
      <c r="AX115" s="151"/>
      <c r="AY115" s="209" t="str">
        <f>IF(VLOOKUP($AC115,'04'!$AC$8:$BH$273,23,FALSE)+VLOOKUP($AC115,'05'!$AC$8:$BP$273,31,FALSE)+VLOOKUP($AC115,'06'!$AC$8:$BH$274,23,FALSE)=0,"",VLOOKUP($AC115,'04'!$AC$8:$BH$273,23,FALSE)+VLOOKUP($AC115,'05'!$AC$8:$BP$273,31,FALSE)+VLOOKUP($AC115,'06'!$AC$8:$BH$274,23,FALSE))</f>
        <v/>
      </c>
      <c r="AZ115" s="210"/>
      <c r="BA115" s="210"/>
      <c r="BB115" s="211"/>
      <c r="BC115" s="209" t="str">
        <f>IF(VLOOKUP($AC115,'04'!$AC$8:$BH$273,27,FALSE)+VLOOKUP($AC115,'05'!$AC$8:$BP$273,35,FALSE)+VLOOKUP($AC115,'06'!$AC$8:$BH$274,27,FALSE)=0,"",VLOOKUP($AC115,'04'!$AC$8:$BH$273,27,FALSE)+VLOOKUP($AC115,'05'!$AC$8:$BP$273,35,FALSE)+VLOOKUP($AC115,'06'!$AC$8:$BH$274,27,FALSE))</f>
        <v/>
      </c>
      <c r="BD115" s="210"/>
      <c r="BE115" s="210"/>
      <c r="BF115" s="211"/>
      <c r="BG115" s="202" t="str">
        <f t="shared" si="49"/>
        <v>n.é.</v>
      </c>
      <c r="BH115" s="203"/>
    </row>
    <row r="116" spans="1:60" s="3" customFormat="1" ht="20.100000000000001" customHeight="1">
      <c r="A116" s="162">
        <v>109</v>
      </c>
      <c r="B116" s="163"/>
      <c r="C116" s="164" t="s">
        <v>475</v>
      </c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6"/>
      <c r="AC116" s="230" t="s">
        <v>92</v>
      </c>
      <c r="AD116" s="231"/>
      <c r="AE116" s="169">
        <f>SUM(AE113:AH115)</f>
        <v>29833</v>
      </c>
      <c r="AF116" s="170"/>
      <c r="AG116" s="170"/>
      <c r="AH116" s="171"/>
      <c r="AI116" s="169">
        <f t="shared" ref="AI116" si="85">SUM(AI113:AL115)</f>
        <v>33223</v>
      </c>
      <c r="AJ116" s="170"/>
      <c r="AK116" s="170"/>
      <c r="AL116" s="171"/>
      <c r="AM116" s="169">
        <f t="shared" ref="AM116" si="86">SUM(AM113:AP115)</f>
        <v>88</v>
      </c>
      <c r="AN116" s="170"/>
      <c r="AO116" s="170"/>
      <c r="AP116" s="171"/>
      <c r="AQ116" s="169">
        <f t="shared" ref="AQ116" si="87">SUM(AQ113:AT115)</f>
        <v>32162</v>
      </c>
      <c r="AR116" s="170"/>
      <c r="AS116" s="170"/>
      <c r="AT116" s="171"/>
      <c r="AU116" s="169">
        <f t="shared" ref="AU116" si="88">SUM(AU113:AX115)</f>
        <v>0</v>
      </c>
      <c r="AV116" s="170"/>
      <c r="AW116" s="170"/>
      <c r="AX116" s="171"/>
      <c r="AY116" s="169">
        <f t="shared" ref="AY116" si="89">SUM(AY113:BB115)</f>
        <v>4185</v>
      </c>
      <c r="AZ116" s="170"/>
      <c r="BA116" s="170"/>
      <c r="BB116" s="171"/>
      <c r="BC116" s="169">
        <f t="shared" ref="BC116" si="90">SUM(BC113:BF115)</f>
        <v>31675</v>
      </c>
      <c r="BD116" s="170"/>
      <c r="BE116" s="170"/>
      <c r="BF116" s="171"/>
      <c r="BG116" s="172">
        <f t="shared" si="49"/>
        <v>0.95340577310899077</v>
      </c>
      <c r="BH116" s="173"/>
    </row>
    <row r="117" spans="1:60" ht="20.100000000000001" customHeight="1">
      <c r="A117" s="142">
        <v>110</v>
      </c>
      <c r="B117" s="143"/>
      <c r="C117" s="224" t="s">
        <v>66</v>
      </c>
      <c r="D117" s="225"/>
      <c r="E117" s="225"/>
      <c r="F117" s="225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6"/>
      <c r="AC117" s="207" t="s">
        <v>85</v>
      </c>
      <c r="AD117" s="208"/>
      <c r="AE117" s="149">
        <f>IF(VLOOKUP(AC117,'04'!$AC$8:$BH$273,3,FALSE)+VLOOKUP(AC117,'05'!$AC$8:$BP$273,3,FALSE)+VLOOKUP(AC117,'06'!$AC$8:$BH$274,3,FALSE)=0,"",VLOOKUP(AC117,'04'!$AC$8:$BH$273,3,FALSE)+VLOOKUP(AC117,'05'!$AC$8:$BP$273,3,FALSE)+VLOOKUP(AC117,'06'!$AC$8:$BH$274,3,FALSE))</f>
        <v>2737</v>
      </c>
      <c r="AF117" s="150"/>
      <c r="AG117" s="150"/>
      <c r="AH117" s="151"/>
      <c r="AI117" s="209">
        <f>IF(VLOOKUP(AC117,'04'!$AC$8:$BH$273,7,FALSE)+VLOOKUP(AC117,'05'!$AC$8:$BP$273,15,FALSE)+VLOOKUP(AC117,'06'!$AC$8:$BH$274,7,FALSE)=0,"",VLOOKUP(AC117,'04'!$AC$8:$BH$273,7,FALSE)+VLOOKUP(AC117,'05'!$AC$8:$BP$273,15,FALSE)+VLOOKUP(AC117,'06'!$AC$8:$BH$274,7,FALSE))</f>
        <v>2651</v>
      </c>
      <c r="AJ117" s="210"/>
      <c r="AK117" s="210"/>
      <c r="AL117" s="211"/>
      <c r="AM117" s="209">
        <f>IF(VLOOKUP($AC117,'04'!$AC$8:$BH$273,11,FALSE)+VLOOKUP($AC117,'05'!$AC$8:$BP$273,19,FALSE)+VLOOKUP($AC117,'06'!$AC$8:$BH$274,11,FALSE)=0,"",VLOOKUP($AC117,'04'!$AC$8:$BH$273,11,FALSE)+VLOOKUP($AC117,'05'!$AC$8:$BP$273,19,FALSE)+VLOOKUP($AC117,'06'!$AC$8:$BH$274,11,FALSE))</f>
        <v>157</v>
      </c>
      <c r="AN117" s="210"/>
      <c r="AO117" s="210"/>
      <c r="AP117" s="211"/>
      <c r="AQ117" s="209">
        <f>IF(VLOOKUP($AC117,'04'!$AC$8:$BH$273,15,FALSE)+VLOOKUP($AC117,'05'!$AC$8:$BP$273,23,FALSE)+VLOOKUP($AC117,'06'!$AC$8:$BH$274,15,FALSE)=0,"",VLOOKUP($AC117,'04'!$AC$8:$BH$273,15,FALSE)+VLOOKUP($AC117,'05'!$AC$8:$BP$273,23,FALSE)+VLOOKUP($AC117,'06'!$AC$8:$BH$274,15,FALSE))</f>
        <v>2494</v>
      </c>
      <c r="AR117" s="210"/>
      <c r="AS117" s="210"/>
      <c r="AT117" s="211"/>
      <c r="AU117" s="149" t="str">
        <f>IF(VLOOKUP($AC117,'04'!$AC$8:$BH$273,19,FALSE)+VLOOKUP($AC117,'05'!$AC$8:$BP$273,27,FALSE)+VLOOKUP($AC117,'06'!$AC$8:$BH$274,19,FALSE)=0,"",VLOOKUP($AC117,'04'!$AC$8:$BH$273,19,FALSE)+VLOOKUP($AC117,'05'!$AC$8:$BP$273,27,FALSE)+VLOOKUP($AC117,'06'!$AC$8:$BH$274,19,FALSE))</f>
        <v/>
      </c>
      <c r="AV117" s="150"/>
      <c r="AW117" s="150"/>
      <c r="AX117" s="151"/>
      <c r="AY117" s="209">
        <f>IF(VLOOKUP($AC117,'04'!$AC$8:$BH$273,23,FALSE)+VLOOKUP($AC117,'05'!$AC$8:$BP$273,31,FALSE)+VLOOKUP($AC117,'06'!$AC$8:$BH$274,23,FALSE)=0,"",VLOOKUP($AC117,'04'!$AC$8:$BH$273,23,FALSE)+VLOOKUP($AC117,'05'!$AC$8:$BP$273,31,FALSE)+VLOOKUP($AC117,'06'!$AC$8:$BH$274,23,FALSE))</f>
        <v>45</v>
      </c>
      <c r="AZ117" s="210"/>
      <c r="BA117" s="210"/>
      <c r="BB117" s="211"/>
      <c r="BC117" s="209">
        <f>IF(VLOOKUP($AC117,'04'!$AC$8:$BH$273,27,FALSE)+VLOOKUP($AC117,'05'!$AC$8:$BP$273,35,FALSE)+VLOOKUP($AC117,'06'!$AC$8:$BH$274,27,FALSE)=0,"",VLOOKUP($AC117,'04'!$AC$8:$BH$273,27,FALSE)+VLOOKUP($AC117,'05'!$AC$8:$BP$273,35,FALSE)+VLOOKUP($AC117,'06'!$AC$8:$BH$274,27,FALSE))</f>
        <v>2494</v>
      </c>
      <c r="BD117" s="210"/>
      <c r="BE117" s="210"/>
      <c r="BF117" s="211"/>
      <c r="BG117" s="202">
        <f t="shared" si="49"/>
        <v>0.94077706525839311</v>
      </c>
      <c r="BH117" s="203"/>
    </row>
    <row r="118" spans="1:60" ht="20.100000000000001" customHeight="1">
      <c r="A118" s="142">
        <v>111</v>
      </c>
      <c r="B118" s="143"/>
      <c r="C118" s="224" t="s">
        <v>67</v>
      </c>
      <c r="D118" s="225"/>
      <c r="E118" s="225"/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6"/>
      <c r="AC118" s="207" t="s">
        <v>86</v>
      </c>
      <c r="AD118" s="208"/>
      <c r="AE118" s="149">
        <f>IF(VLOOKUP(AC118,'04'!$AC$8:$BH$273,3,FALSE)+VLOOKUP(AC118,'05'!$AC$8:$BP$273,3,FALSE)+VLOOKUP(AC118,'06'!$AC$8:$BH$274,3,FALSE)=0,"",VLOOKUP(AC118,'04'!$AC$8:$BH$273,3,FALSE)+VLOOKUP(AC118,'05'!$AC$8:$BP$273,3,FALSE)+VLOOKUP(AC118,'06'!$AC$8:$BH$274,3,FALSE))</f>
        <v>2172</v>
      </c>
      <c r="AF118" s="150"/>
      <c r="AG118" s="150"/>
      <c r="AH118" s="151"/>
      <c r="AI118" s="209">
        <f>IF(VLOOKUP(AC118,'04'!$AC$8:$BH$273,7,FALSE)+VLOOKUP(AC118,'05'!$AC$8:$BP$273,15,FALSE)+VLOOKUP(AC118,'06'!$AC$8:$BH$274,7,FALSE)=0,"",VLOOKUP(AC118,'04'!$AC$8:$BH$273,7,FALSE)+VLOOKUP(AC118,'05'!$AC$8:$BP$273,15,FALSE)+VLOOKUP(AC118,'06'!$AC$8:$BH$274,7,FALSE))</f>
        <v>2251</v>
      </c>
      <c r="AJ118" s="210"/>
      <c r="AK118" s="210"/>
      <c r="AL118" s="211"/>
      <c r="AM118" s="209">
        <f>IF(VLOOKUP($AC118,'04'!$AC$8:$BH$273,11,FALSE)+VLOOKUP($AC118,'05'!$AC$8:$BP$273,19,FALSE)+VLOOKUP($AC118,'06'!$AC$8:$BH$274,11,FALSE)=0,"",VLOOKUP($AC118,'04'!$AC$8:$BH$273,11,FALSE)+VLOOKUP($AC118,'05'!$AC$8:$BP$273,19,FALSE)+VLOOKUP($AC118,'06'!$AC$8:$BH$274,11,FALSE))</f>
        <v>30</v>
      </c>
      <c r="AN118" s="210"/>
      <c r="AO118" s="210"/>
      <c r="AP118" s="211"/>
      <c r="AQ118" s="209">
        <f>IF(VLOOKUP($AC118,'04'!$AC$8:$BH$273,15,FALSE)+VLOOKUP($AC118,'05'!$AC$8:$BP$273,23,FALSE)+VLOOKUP($AC118,'06'!$AC$8:$BH$274,15,FALSE)=0,"",VLOOKUP($AC118,'04'!$AC$8:$BH$273,15,FALSE)+VLOOKUP($AC118,'05'!$AC$8:$BP$273,23,FALSE)+VLOOKUP($AC118,'06'!$AC$8:$BH$274,15,FALSE))</f>
        <v>2221</v>
      </c>
      <c r="AR118" s="210"/>
      <c r="AS118" s="210"/>
      <c r="AT118" s="211"/>
      <c r="AU118" s="149" t="str">
        <f>IF(VLOOKUP($AC118,'04'!$AC$8:$BH$273,19,FALSE)+VLOOKUP($AC118,'05'!$AC$8:$BP$273,27,FALSE)+VLOOKUP($AC118,'06'!$AC$8:$BH$274,19,FALSE)=0,"",VLOOKUP($AC118,'04'!$AC$8:$BH$273,19,FALSE)+VLOOKUP($AC118,'05'!$AC$8:$BP$273,27,FALSE)+VLOOKUP($AC118,'06'!$AC$8:$BH$274,19,FALSE))</f>
        <v/>
      </c>
      <c r="AV118" s="150"/>
      <c r="AW118" s="150"/>
      <c r="AX118" s="151"/>
      <c r="AY118" s="209">
        <f>IF(VLOOKUP($AC118,'04'!$AC$8:$BH$273,23,FALSE)+VLOOKUP($AC118,'05'!$AC$8:$BP$273,31,FALSE)+VLOOKUP($AC118,'06'!$AC$8:$BH$274,23,FALSE)=0,"",VLOOKUP($AC118,'04'!$AC$8:$BH$273,23,FALSE)+VLOOKUP($AC118,'05'!$AC$8:$BP$273,31,FALSE)+VLOOKUP($AC118,'06'!$AC$8:$BH$274,23,FALSE))</f>
        <v>23</v>
      </c>
      <c r="AZ118" s="210"/>
      <c r="BA118" s="210"/>
      <c r="BB118" s="211"/>
      <c r="BC118" s="209">
        <f>IF(VLOOKUP($AC118,'04'!$AC$8:$BH$273,27,FALSE)+VLOOKUP($AC118,'05'!$AC$8:$BP$273,35,FALSE)+VLOOKUP($AC118,'06'!$AC$8:$BH$274,27,FALSE)=0,"",VLOOKUP($AC118,'04'!$AC$8:$BH$273,27,FALSE)+VLOOKUP($AC118,'05'!$AC$8:$BP$273,35,FALSE)+VLOOKUP($AC118,'06'!$AC$8:$BH$274,27,FALSE))</f>
        <v>2221</v>
      </c>
      <c r="BD118" s="210"/>
      <c r="BE118" s="210"/>
      <c r="BF118" s="211"/>
      <c r="BG118" s="202">
        <f t="shared" si="49"/>
        <v>0.98667258996001772</v>
      </c>
      <c r="BH118" s="203"/>
    </row>
    <row r="119" spans="1:60" s="3" customFormat="1" ht="20.100000000000001" customHeight="1">
      <c r="A119" s="162">
        <v>112</v>
      </c>
      <c r="B119" s="163"/>
      <c r="C119" s="164" t="s">
        <v>476</v>
      </c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6"/>
      <c r="AC119" s="230" t="s">
        <v>93</v>
      </c>
      <c r="AD119" s="231"/>
      <c r="AE119" s="169">
        <f>SUM(AE117:AH118)</f>
        <v>4909</v>
      </c>
      <c r="AF119" s="170"/>
      <c r="AG119" s="170"/>
      <c r="AH119" s="171"/>
      <c r="AI119" s="169">
        <f t="shared" ref="AI119" si="91">SUM(AI117:AL118)</f>
        <v>4902</v>
      </c>
      <c r="AJ119" s="170"/>
      <c r="AK119" s="170"/>
      <c r="AL119" s="171"/>
      <c r="AM119" s="169">
        <f t="shared" ref="AM119" si="92">SUM(AM117:AP118)</f>
        <v>187</v>
      </c>
      <c r="AN119" s="170"/>
      <c r="AO119" s="170"/>
      <c r="AP119" s="171"/>
      <c r="AQ119" s="169">
        <f t="shared" ref="AQ119" si="93">SUM(AQ117:AT118)</f>
        <v>4715</v>
      </c>
      <c r="AR119" s="170"/>
      <c r="AS119" s="170"/>
      <c r="AT119" s="171"/>
      <c r="AU119" s="169">
        <f t="shared" ref="AU119" si="94">SUM(AU117:AX118)</f>
        <v>0</v>
      </c>
      <c r="AV119" s="170"/>
      <c r="AW119" s="170"/>
      <c r="AX119" s="171"/>
      <c r="AY119" s="169">
        <f t="shared" ref="AY119" si="95">SUM(AY117:BB118)</f>
        <v>68</v>
      </c>
      <c r="AZ119" s="170"/>
      <c r="BA119" s="170"/>
      <c r="BB119" s="171"/>
      <c r="BC119" s="169">
        <f t="shared" ref="BC119" si="96">SUM(BC117:BF118)</f>
        <v>4715</v>
      </c>
      <c r="BD119" s="170"/>
      <c r="BE119" s="170"/>
      <c r="BF119" s="171"/>
      <c r="BG119" s="172">
        <f t="shared" si="49"/>
        <v>0.96185230518155851</v>
      </c>
      <c r="BH119" s="173"/>
    </row>
    <row r="120" spans="1:60" ht="20.100000000000001" customHeight="1">
      <c r="A120" s="142">
        <v>113</v>
      </c>
      <c r="B120" s="143"/>
      <c r="C120" s="224" t="s">
        <v>68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6"/>
      <c r="AC120" s="207" t="s">
        <v>87</v>
      </c>
      <c r="AD120" s="208"/>
      <c r="AE120" s="149">
        <f>IF(VLOOKUP(AC120,'04'!$AC$8:$BH$273,3,FALSE)+VLOOKUP(AC120,'05'!$AC$8:$BP$273,3,FALSE)+VLOOKUP(AC120,'06'!$AC$8:$BH$274,3,FALSE)=0,"",VLOOKUP(AC120,'04'!$AC$8:$BH$273,3,FALSE)+VLOOKUP(AC120,'05'!$AC$8:$BP$273,3,FALSE)+VLOOKUP(AC120,'06'!$AC$8:$BH$274,3,FALSE))</f>
        <v>17054</v>
      </c>
      <c r="AF120" s="150"/>
      <c r="AG120" s="150"/>
      <c r="AH120" s="151"/>
      <c r="AI120" s="209">
        <f>IF(VLOOKUP(AC120,'04'!$AC$8:$BH$273,7,FALSE)+VLOOKUP(AC120,'05'!$AC$8:$BP$273,15,FALSE)+VLOOKUP(AC120,'06'!$AC$8:$BH$274,7,FALSE)=0,"",VLOOKUP(AC120,'04'!$AC$8:$BH$273,7,FALSE)+VLOOKUP(AC120,'05'!$AC$8:$BP$273,15,FALSE)+VLOOKUP(AC120,'06'!$AC$8:$BH$274,7,FALSE))</f>
        <v>16434</v>
      </c>
      <c r="AJ120" s="210"/>
      <c r="AK120" s="210"/>
      <c r="AL120" s="211"/>
      <c r="AM120" s="209">
        <f>IF(VLOOKUP($AC120,'04'!$AC$8:$BH$273,11,FALSE)+VLOOKUP($AC120,'05'!$AC$8:$BP$273,19,FALSE)+VLOOKUP($AC120,'06'!$AC$8:$BH$274,11,FALSE)=0,"",VLOOKUP($AC120,'04'!$AC$8:$BH$273,11,FALSE)+VLOOKUP($AC120,'05'!$AC$8:$BP$273,19,FALSE)+VLOOKUP($AC120,'06'!$AC$8:$BH$274,11,FALSE))</f>
        <v>338</v>
      </c>
      <c r="AN120" s="210"/>
      <c r="AO120" s="210"/>
      <c r="AP120" s="211"/>
      <c r="AQ120" s="209">
        <f>IF(VLOOKUP($AC120,'04'!$AC$8:$BH$273,15,FALSE)+VLOOKUP($AC120,'05'!$AC$8:$BP$273,23,FALSE)+VLOOKUP($AC120,'06'!$AC$8:$BH$274,15,FALSE)=0,"",VLOOKUP($AC120,'04'!$AC$8:$BH$273,15,FALSE)+VLOOKUP($AC120,'05'!$AC$8:$BP$273,23,FALSE)+VLOOKUP($AC120,'06'!$AC$8:$BH$274,15,FALSE))</f>
        <v>16096</v>
      </c>
      <c r="AR120" s="210"/>
      <c r="AS120" s="210"/>
      <c r="AT120" s="211"/>
      <c r="AU120" s="149" t="str">
        <f>IF(VLOOKUP($AC120,'04'!$AC$8:$BH$273,19,FALSE)+VLOOKUP($AC120,'05'!$AC$8:$BP$273,27,FALSE)+VLOOKUP($AC120,'06'!$AC$8:$BH$274,19,FALSE)=0,"",VLOOKUP($AC120,'04'!$AC$8:$BH$273,19,FALSE)+VLOOKUP($AC120,'05'!$AC$8:$BP$273,27,FALSE)+VLOOKUP($AC120,'06'!$AC$8:$BH$274,19,FALSE))</f>
        <v/>
      </c>
      <c r="AV120" s="150"/>
      <c r="AW120" s="150"/>
      <c r="AX120" s="151"/>
      <c r="AY120" s="209">
        <f>IF(VLOOKUP($AC120,'04'!$AC$8:$BH$273,23,FALSE)+VLOOKUP($AC120,'05'!$AC$8:$BP$273,31,FALSE)+VLOOKUP($AC120,'06'!$AC$8:$BH$274,23,FALSE)=0,"",VLOOKUP($AC120,'04'!$AC$8:$BH$273,23,FALSE)+VLOOKUP($AC120,'05'!$AC$8:$BP$273,31,FALSE)+VLOOKUP($AC120,'06'!$AC$8:$BH$274,23,FALSE))</f>
        <v>9</v>
      </c>
      <c r="AZ120" s="210"/>
      <c r="BA120" s="210"/>
      <c r="BB120" s="211"/>
      <c r="BC120" s="209">
        <f>IF(VLOOKUP($AC120,'04'!$AC$8:$BH$273,27,FALSE)+VLOOKUP($AC120,'05'!$AC$8:$BP$273,35,FALSE)+VLOOKUP($AC120,'06'!$AC$8:$BH$274,27,FALSE)=0,"",VLOOKUP($AC120,'04'!$AC$8:$BH$273,27,FALSE)+VLOOKUP($AC120,'05'!$AC$8:$BP$273,35,FALSE)+VLOOKUP($AC120,'06'!$AC$8:$BH$274,27,FALSE))</f>
        <v>16096</v>
      </c>
      <c r="BD120" s="210"/>
      <c r="BE120" s="210"/>
      <c r="BF120" s="211"/>
      <c r="BG120" s="202">
        <f t="shared" si="49"/>
        <v>0.97943288304734089</v>
      </c>
      <c r="BH120" s="203"/>
    </row>
    <row r="121" spans="1:60" ht="20.100000000000001" customHeight="1">
      <c r="A121" s="142">
        <v>114</v>
      </c>
      <c r="B121" s="143"/>
      <c r="C121" s="224" t="s">
        <v>69</v>
      </c>
      <c r="D121" s="225"/>
      <c r="E121" s="225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6"/>
      <c r="AC121" s="207" t="s">
        <v>88</v>
      </c>
      <c r="AD121" s="208"/>
      <c r="AE121" s="149">
        <f>IF(VLOOKUP(AC121,'04'!$AC$8:$BH$273,3,FALSE)+VLOOKUP(AC121,'05'!$AC$8:$BP$273,3,FALSE)+VLOOKUP(AC121,'06'!$AC$8:$BH$274,3,FALSE)=0,"",VLOOKUP(AC121,'04'!$AC$8:$BH$273,3,FALSE)+VLOOKUP(AC121,'05'!$AC$8:$BP$273,3,FALSE)+VLOOKUP(AC121,'06'!$AC$8:$BH$274,3,FALSE))</f>
        <v>560</v>
      </c>
      <c r="AF121" s="150"/>
      <c r="AG121" s="150"/>
      <c r="AH121" s="151"/>
      <c r="AI121" s="209">
        <f>IF(VLOOKUP(AC121,'04'!$AC$8:$BH$273,7,FALSE)+VLOOKUP(AC121,'05'!$AC$8:$BP$273,15,FALSE)+VLOOKUP(AC121,'06'!$AC$8:$BH$274,7,FALSE)=0,"",VLOOKUP(AC121,'04'!$AC$8:$BH$273,7,FALSE)+VLOOKUP(AC121,'05'!$AC$8:$BP$273,15,FALSE)+VLOOKUP(AC121,'06'!$AC$8:$BH$274,7,FALSE))</f>
        <v>441</v>
      </c>
      <c r="AJ121" s="210"/>
      <c r="AK121" s="210"/>
      <c r="AL121" s="211"/>
      <c r="AM121" s="209" t="str">
        <f>IF(VLOOKUP($AC121,'04'!$AC$8:$BH$273,11,FALSE)+VLOOKUP($AC121,'05'!$AC$8:$BP$273,19,FALSE)+VLOOKUP($AC121,'06'!$AC$8:$BH$274,11,FALSE)=0,"",VLOOKUP($AC121,'04'!$AC$8:$BH$273,11,FALSE)+VLOOKUP($AC121,'05'!$AC$8:$BP$273,19,FALSE)+VLOOKUP($AC121,'06'!$AC$8:$BH$274,11,FALSE))</f>
        <v/>
      </c>
      <c r="AN121" s="210"/>
      <c r="AO121" s="210"/>
      <c r="AP121" s="211"/>
      <c r="AQ121" s="209">
        <f>IF(VLOOKUP($AC121,'04'!$AC$8:$BH$273,15,FALSE)+VLOOKUP($AC121,'05'!$AC$8:$BP$273,23,FALSE)+VLOOKUP($AC121,'06'!$AC$8:$BH$274,15,FALSE)=0,"",VLOOKUP($AC121,'04'!$AC$8:$BH$273,15,FALSE)+VLOOKUP($AC121,'05'!$AC$8:$BP$273,23,FALSE)+VLOOKUP($AC121,'06'!$AC$8:$BH$274,15,FALSE))</f>
        <v>441</v>
      </c>
      <c r="AR121" s="210"/>
      <c r="AS121" s="210"/>
      <c r="AT121" s="211"/>
      <c r="AU121" s="149" t="str">
        <f>IF(VLOOKUP($AC121,'04'!$AC$8:$BH$273,19,FALSE)+VLOOKUP($AC121,'05'!$AC$8:$BP$273,27,FALSE)+VLOOKUP($AC121,'06'!$AC$8:$BH$274,19,FALSE)=0,"",VLOOKUP($AC121,'04'!$AC$8:$BH$273,19,FALSE)+VLOOKUP($AC121,'05'!$AC$8:$BP$273,27,FALSE)+VLOOKUP($AC121,'06'!$AC$8:$BH$274,19,FALSE))</f>
        <v/>
      </c>
      <c r="AV121" s="150"/>
      <c r="AW121" s="150"/>
      <c r="AX121" s="151"/>
      <c r="AY121" s="209" t="str">
        <f>IF(VLOOKUP($AC121,'04'!$AC$8:$BH$273,23,FALSE)+VLOOKUP($AC121,'05'!$AC$8:$BP$273,31,FALSE)+VLOOKUP($AC121,'06'!$AC$8:$BH$274,23,FALSE)=0,"",VLOOKUP($AC121,'04'!$AC$8:$BH$273,23,FALSE)+VLOOKUP($AC121,'05'!$AC$8:$BP$273,31,FALSE)+VLOOKUP($AC121,'06'!$AC$8:$BH$274,23,FALSE))</f>
        <v/>
      </c>
      <c r="AZ121" s="210"/>
      <c r="BA121" s="210"/>
      <c r="BB121" s="211"/>
      <c r="BC121" s="209">
        <f>IF(VLOOKUP($AC121,'04'!$AC$8:$BH$273,27,FALSE)+VLOOKUP($AC121,'05'!$AC$8:$BP$273,35,FALSE)+VLOOKUP($AC121,'06'!$AC$8:$BH$274,27,FALSE)=0,"",VLOOKUP($AC121,'04'!$AC$8:$BH$273,27,FALSE)+VLOOKUP($AC121,'05'!$AC$8:$BP$273,35,FALSE)+VLOOKUP($AC121,'06'!$AC$8:$BH$274,27,FALSE))</f>
        <v>441</v>
      </c>
      <c r="BD121" s="210"/>
      <c r="BE121" s="210"/>
      <c r="BF121" s="211"/>
      <c r="BG121" s="202">
        <f t="shared" si="49"/>
        <v>1</v>
      </c>
      <c r="BH121" s="203"/>
    </row>
    <row r="122" spans="1:60" ht="20.100000000000001" customHeight="1">
      <c r="A122" s="142">
        <v>115</v>
      </c>
      <c r="B122" s="143"/>
      <c r="C122" s="224" t="s">
        <v>70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6"/>
      <c r="AC122" s="207" t="s">
        <v>89</v>
      </c>
      <c r="AD122" s="208"/>
      <c r="AE122" s="149">
        <f>IF(VLOOKUP(AC122,'04'!$AC$8:$BH$273,3,FALSE)+VLOOKUP(AC122,'05'!$AC$8:$BP$273,3,FALSE)+VLOOKUP(AC122,'06'!$AC$8:$BH$274,3,FALSE)=0,"",VLOOKUP(AC122,'04'!$AC$8:$BH$273,3,FALSE)+VLOOKUP(AC122,'05'!$AC$8:$BP$273,3,FALSE)+VLOOKUP(AC122,'06'!$AC$8:$BH$274,3,FALSE))</f>
        <v>50</v>
      </c>
      <c r="AF122" s="150"/>
      <c r="AG122" s="150"/>
      <c r="AH122" s="151"/>
      <c r="AI122" s="209">
        <f>IF(VLOOKUP(AC122,'04'!$AC$8:$BH$273,7,FALSE)+VLOOKUP(AC122,'05'!$AC$8:$BP$273,15,FALSE)+VLOOKUP(AC122,'06'!$AC$8:$BH$274,7,FALSE)=0,"",VLOOKUP(AC122,'04'!$AC$8:$BH$273,7,FALSE)+VLOOKUP(AC122,'05'!$AC$8:$BP$273,15,FALSE)+VLOOKUP(AC122,'06'!$AC$8:$BH$274,7,FALSE))</f>
        <v>1214</v>
      </c>
      <c r="AJ122" s="210"/>
      <c r="AK122" s="210"/>
      <c r="AL122" s="211"/>
      <c r="AM122" s="209">
        <f>IF(VLOOKUP($AC122,'04'!$AC$8:$BH$273,11,FALSE)+VLOOKUP($AC122,'05'!$AC$8:$BP$273,19,FALSE)+VLOOKUP($AC122,'06'!$AC$8:$BH$274,11,FALSE)=0,"",VLOOKUP($AC122,'04'!$AC$8:$BH$273,11,FALSE)+VLOOKUP($AC122,'05'!$AC$8:$BP$273,19,FALSE)+VLOOKUP($AC122,'06'!$AC$8:$BH$274,11,FALSE))</f>
        <v>1</v>
      </c>
      <c r="AN122" s="210"/>
      <c r="AO122" s="210"/>
      <c r="AP122" s="211"/>
      <c r="AQ122" s="209">
        <f>IF(VLOOKUP($AC122,'04'!$AC$8:$BH$273,15,FALSE)+VLOOKUP($AC122,'05'!$AC$8:$BP$273,23,FALSE)+VLOOKUP($AC122,'06'!$AC$8:$BH$274,15,FALSE)=0,"",VLOOKUP($AC122,'04'!$AC$8:$BH$273,15,FALSE)+VLOOKUP($AC122,'05'!$AC$8:$BP$273,23,FALSE)+VLOOKUP($AC122,'06'!$AC$8:$BH$274,15,FALSE))</f>
        <v>1213</v>
      </c>
      <c r="AR122" s="210"/>
      <c r="AS122" s="210"/>
      <c r="AT122" s="211"/>
      <c r="AU122" s="149" t="str">
        <f>IF(VLOOKUP($AC122,'04'!$AC$8:$BH$273,19,FALSE)+VLOOKUP($AC122,'05'!$AC$8:$BP$273,27,FALSE)+VLOOKUP($AC122,'06'!$AC$8:$BH$274,19,FALSE)=0,"",VLOOKUP($AC122,'04'!$AC$8:$BH$273,19,FALSE)+VLOOKUP($AC122,'05'!$AC$8:$BP$273,27,FALSE)+VLOOKUP($AC122,'06'!$AC$8:$BH$274,19,FALSE))</f>
        <v/>
      </c>
      <c r="AV122" s="150"/>
      <c r="AW122" s="150"/>
      <c r="AX122" s="151"/>
      <c r="AY122" s="209" t="str">
        <f>IF(VLOOKUP($AC122,'04'!$AC$8:$BH$273,23,FALSE)+VLOOKUP($AC122,'05'!$AC$8:$BP$273,31,FALSE)+VLOOKUP($AC122,'06'!$AC$8:$BH$274,23,FALSE)=0,"",VLOOKUP($AC122,'04'!$AC$8:$BH$273,23,FALSE)+VLOOKUP($AC122,'05'!$AC$8:$BP$273,31,FALSE)+VLOOKUP($AC122,'06'!$AC$8:$BH$274,23,FALSE))</f>
        <v/>
      </c>
      <c r="AZ122" s="210"/>
      <c r="BA122" s="210"/>
      <c r="BB122" s="211"/>
      <c r="BC122" s="209">
        <f>IF(VLOOKUP($AC122,'04'!$AC$8:$BH$273,27,FALSE)+VLOOKUP($AC122,'05'!$AC$8:$BP$273,35,FALSE)+VLOOKUP($AC122,'06'!$AC$8:$BH$274,27,FALSE)=0,"",VLOOKUP($AC122,'04'!$AC$8:$BH$273,27,FALSE)+VLOOKUP($AC122,'05'!$AC$8:$BP$273,35,FALSE)+VLOOKUP($AC122,'06'!$AC$8:$BH$274,27,FALSE))</f>
        <v>1213</v>
      </c>
      <c r="BD122" s="210"/>
      <c r="BE122" s="210"/>
      <c r="BF122" s="211"/>
      <c r="BG122" s="202">
        <f t="shared" si="49"/>
        <v>0.99917627677100496</v>
      </c>
      <c r="BH122" s="203"/>
    </row>
    <row r="123" spans="1:60" ht="20.100000000000001" customHeight="1">
      <c r="A123" s="142">
        <v>116</v>
      </c>
      <c r="B123" s="143"/>
      <c r="C123" s="224" t="s">
        <v>71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6"/>
      <c r="AC123" s="207" t="s">
        <v>90</v>
      </c>
      <c r="AD123" s="208"/>
      <c r="AE123" s="149">
        <f>IF(VLOOKUP(AC123,'04'!$AC$8:$BH$273,3,FALSE)+VLOOKUP(AC123,'05'!$AC$8:$BP$273,3,FALSE)+VLOOKUP(AC123,'06'!$AC$8:$BH$274,3,FALSE)=0,"",VLOOKUP(AC123,'04'!$AC$8:$BH$273,3,FALSE)+VLOOKUP(AC123,'05'!$AC$8:$BP$273,3,FALSE)+VLOOKUP(AC123,'06'!$AC$8:$BH$274,3,FALSE))</f>
        <v>4940</v>
      </c>
      <c r="AF123" s="150"/>
      <c r="AG123" s="150"/>
      <c r="AH123" s="151"/>
      <c r="AI123" s="209">
        <f>IF(VLOOKUP(AC123,'04'!$AC$8:$BH$273,7,FALSE)+VLOOKUP(AC123,'05'!$AC$8:$BP$273,15,FALSE)+VLOOKUP(AC123,'06'!$AC$8:$BH$274,7,FALSE)=0,"",VLOOKUP(AC123,'04'!$AC$8:$BH$273,7,FALSE)+VLOOKUP(AC123,'05'!$AC$8:$BP$273,15,FALSE)+VLOOKUP(AC123,'06'!$AC$8:$BH$274,7,FALSE))</f>
        <v>5119</v>
      </c>
      <c r="AJ123" s="210"/>
      <c r="AK123" s="210"/>
      <c r="AL123" s="211"/>
      <c r="AM123" s="209">
        <f>IF(VLOOKUP($AC123,'04'!$AC$8:$BH$273,11,FALSE)+VLOOKUP($AC123,'05'!$AC$8:$BP$273,19,FALSE)+VLOOKUP($AC123,'06'!$AC$8:$BH$274,11,FALSE)=0,"",VLOOKUP($AC123,'04'!$AC$8:$BH$273,11,FALSE)+VLOOKUP($AC123,'05'!$AC$8:$BP$273,19,FALSE)+VLOOKUP($AC123,'06'!$AC$8:$BH$274,11,FALSE))</f>
        <v>136</v>
      </c>
      <c r="AN123" s="210"/>
      <c r="AO123" s="210"/>
      <c r="AP123" s="211"/>
      <c r="AQ123" s="209">
        <f>IF(VLOOKUP($AC123,'04'!$AC$8:$BH$273,15,FALSE)+VLOOKUP($AC123,'05'!$AC$8:$BP$273,23,FALSE)+VLOOKUP($AC123,'06'!$AC$8:$BH$274,15,FALSE)=0,"",VLOOKUP($AC123,'04'!$AC$8:$BH$273,15,FALSE)+VLOOKUP($AC123,'05'!$AC$8:$BP$273,23,FALSE)+VLOOKUP($AC123,'06'!$AC$8:$BH$274,15,FALSE))</f>
        <v>4983</v>
      </c>
      <c r="AR123" s="210"/>
      <c r="AS123" s="210"/>
      <c r="AT123" s="211"/>
      <c r="AU123" s="149" t="str">
        <f>IF(VLOOKUP($AC123,'04'!$AC$8:$BH$273,19,FALSE)+VLOOKUP($AC123,'05'!$AC$8:$BP$273,27,FALSE)+VLOOKUP($AC123,'06'!$AC$8:$BH$274,19,FALSE)=0,"",VLOOKUP($AC123,'04'!$AC$8:$BH$273,19,FALSE)+VLOOKUP($AC123,'05'!$AC$8:$BP$273,27,FALSE)+VLOOKUP($AC123,'06'!$AC$8:$BH$274,19,FALSE))</f>
        <v/>
      </c>
      <c r="AV123" s="150"/>
      <c r="AW123" s="150"/>
      <c r="AX123" s="151"/>
      <c r="AY123" s="209" t="str">
        <f>IF(VLOOKUP($AC123,'04'!$AC$8:$BH$273,23,FALSE)+VLOOKUP($AC123,'05'!$AC$8:$BP$273,31,FALSE)+VLOOKUP($AC123,'06'!$AC$8:$BH$274,23,FALSE)=0,"",VLOOKUP($AC123,'04'!$AC$8:$BH$273,23,FALSE)+VLOOKUP($AC123,'05'!$AC$8:$BP$273,31,FALSE)+VLOOKUP($AC123,'06'!$AC$8:$BH$274,23,FALSE))</f>
        <v/>
      </c>
      <c r="AZ123" s="210"/>
      <c r="BA123" s="210"/>
      <c r="BB123" s="211"/>
      <c r="BC123" s="209">
        <f>IF(VLOOKUP($AC123,'04'!$AC$8:$BH$273,27,FALSE)+VLOOKUP($AC123,'05'!$AC$8:$BP$273,35,FALSE)+VLOOKUP($AC123,'06'!$AC$8:$BH$274,27,FALSE)=0,"",VLOOKUP($AC123,'04'!$AC$8:$BH$273,27,FALSE)+VLOOKUP($AC123,'05'!$AC$8:$BP$273,35,FALSE)+VLOOKUP($AC123,'06'!$AC$8:$BH$274,27,FALSE))</f>
        <v>4983</v>
      </c>
      <c r="BD123" s="210"/>
      <c r="BE123" s="210"/>
      <c r="BF123" s="211"/>
      <c r="BG123" s="202">
        <f t="shared" si="49"/>
        <v>0.97343231099824179</v>
      </c>
      <c r="BH123" s="203"/>
    </row>
    <row r="124" spans="1:60" ht="20.100000000000001" customHeight="1">
      <c r="A124" s="142">
        <v>117</v>
      </c>
      <c r="B124" s="143"/>
      <c r="C124" s="235" t="s">
        <v>72</v>
      </c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7"/>
      <c r="AC124" s="207" t="s">
        <v>91</v>
      </c>
      <c r="AD124" s="208"/>
      <c r="AE124" s="149" t="str">
        <f>IF(VLOOKUP(AC124,'04'!$AC$8:$BH$273,3,FALSE)+VLOOKUP(AC124,'05'!$AC$8:$BP$273,3,FALSE)+VLOOKUP(AC124,'06'!$AC$8:$BH$274,3,FALSE)=0,"",VLOOKUP(AC124,'04'!$AC$8:$BH$273,3,FALSE)+VLOOKUP(AC124,'05'!$AC$8:$BP$273,3,FALSE)+VLOOKUP(AC124,'06'!$AC$8:$BH$274,3,FALSE))</f>
        <v/>
      </c>
      <c r="AF124" s="150"/>
      <c r="AG124" s="150"/>
      <c r="AH124" s="151"/>
      <c r="AI124" s="209">
        <f>IF(VLOOKUP(AC124,'04'!$AC$8:$BH$273,7,FALSE)+VLOOKUP(AC124,'05'!$AC$8:$BP$273,15,FALSE)+VLOOKUP(AC124,'06'!$AC$8:$BH$274,7,FALSE)=0,"",VLOOKUP(AC124,'04'!$AC$8:$BH$273,7,FALSE)+VLOOKUP(AC124,'05'!$AC$8:$BP$273,15,FALSE)+VLOOKUP(AC124,'06'!$AC$8:$BH$274,7,FALSE))</f>
        <v>504</v>
      </c>
      <c r="AJ124" s="210"/>
      <c r="AK124" s="210"/>
      <c r="AL124" s="211"/>
      <c r="AM124" s="209" t="str">
        <f>IF(VLOOKUP($AC124,'04'!$AC$8:$BH$273,11,FALSE)+VLOOKUP($AC124,'05'!$AC$8:$BP$273,19,FALSE)+VLOOKUP($AC124,'06'!$AC$8:$BH$274,11,FALSE)=0,"",VLOOKUP($AC124,'04'!$AC$8:$BH$273,11,FALSE)+VLOOKUP($AC124,'05'!$AC$8:$BP$273,19,FALSE)+VLOOKUP($AC124,'06'!$AC$8:$BH$274,11,FALSE))</f>
        <v/>
      </c>
      <c r="AN124" s="210"/>
      <c r="AO124" s="210"/>
      <c r="AP124" s="211"/>
      <c r="AQ124" s="209">
        <f>IF(VLOOKUP($AC124,'04'!$AC$8:$BH$273,15,FALSE)+VLOOKUP($AC124,'05'!$AC$8:$BP$273,23,FALSE)+VLOOKUP($AC124,'06'!$AC$8:$BH$274,15,FALSE)=0,"",VLOOKUP($AC124,'04'!$AC$8:$BH$273,15,FALSE)+VLOOKUP($AC124,'05'!$AC$8:$BP$273,23,FALSE)+VLOOKUP($AC124,'06'!$AC$8:$BH$274,15,FALSE))</f>
        <v>504</v>
      </c>
      <c r="AR124" s="210"/>
      <c r="AS124" s="210"/>
      <c r="AT124" s="211"/>
      <c r="AU124" s="149" t="str">
        <f>IF(VLOOKUP($AC124,'04'!$AC$8:$BH$273,19,FALSE)+VLOOKUP($AC124,'05'!$AC$8:$BP$273,27,FALSE)+VLOOKUP($AC124,'06'!$AC$8:$BH$274,19,FALSE)=0,"",VLOOKUP($AC124,'04'!$AC$8:$BH$273,19,FALSE)+VLOOKUP($AC124,'05'!$AC$8:$BP$273,27,FALSE)+VLOOKUP($AC124,'06'!$AC$8:$BH$274,19,FALSE))</f>
        <v/>
      </c>
      <c r="AV124" s="150"/>
      <c r="AW124" s="150"/>
      <c r="AX124" s="151"/>
      <c r="AY124" s="209" t="str">
        <f>IF(VLOOKUP($AC124,'04'!$AC$8:$BH$273,23,FALSE)+VLOOKUP($AC124,'05'!$AC$8:$BP$273,31,FALSE)+VLOOKUP($AC124,'06'!$AC$8:$BH$274,23,FALSE)=0,"",VLOOKUP($AC124,'04'!$AC$8:$BH$273,23,FALSE)+VLOOKUP($AC124,'05'!$AC$8:$BP$273,31,FALSE)+VLOOKUP($AC124,'06'!$AC$8:$BH$274,23,FALSE))</f>
        <v/>
      </c>
      <c r="AZ124" s="210"/>
      <c r="BA124" s="210"/>
      <c r="BB124" s="211"/>
      <c r="BC124" s="209">
        <f>IF(VLOOKUP($AC124,'04'!$AC$8:$BH$273,27,FALSE)+VLOOKUP($AC124,'05'!$AC$8:$BP$273,35,FALSE)+VLOOKUP($AC124,'06'!$AC$8:$BH$274,27,FALSE)=0,"",VLOOKUP($AC124,'04'!$AC$8:$BH$273,27,FALSE)+VLOOKUP($AC124,'05'!$AC$8:$BP$273,35,FALSE)+VLOOKUP($AC124,'06'!$AC$8:$BH$274,27,FALSE))</f>
        <v>504</v>
      </c>
      <c r="BD124" s="210"/>
      <c r="BE124" s="210"/>
      <c r="BF124" s="211"/>
      <c r="BG124" s="202">
        <f t="shared" si="49"/>
        <v>1</v>
      </c>
      <c r="BH124" s="203"/>
    </row>
    <row r="125" spans="1:60" ht="20.100000000000001" customHeight="1">
      <c r="A125" s="142">
        <v>118</v>
      </c>
      <c r="B125" s="143"/>
      <c r="C125" s="232" t="s">
        <v>73</v>
      </c>
      <c r="D125" s="233"/>
      <c r="E125" s="233"/>
      <c r="F125" s="233"/>
      <c r="G125" s="233"/>
      <c r="H125" s="233"/>
      <c r="I125" s="233"/>
      <c r="J125" s="233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4"/>
      <c r="AC125" s="207" t="s">
        <v>94</v>
      </c>
      <c r="AD125" s="208"/>
      <c r="AE125" s="149">
        <f>IF(VLOOKUP(AC125,'04'!$AC$8:$BH$273,3,FALSE)+VLOOKUP(AC125,'05'!$AC$8:$BP$273,3,FALSE)+VLOOKUP(AC125,'06'!$AC$8:$BH$274,3,FALSE)=0,"",VLOOKUP(AC125,'04'!$AC$8:$BH$273,3,FALSE)+VLOOKUP(AC125,'05'!$AC$8:$BP$273,3,FALSE)+VLOOKUP(AC125,'06'!$AC$8:$BH$274,3,FALSE))</f>
        <v>2771</v>
      </c>
      <c r="AF125" s="150"/>
      <c r="AG125" s="150"/>
      <c r="AH125" s="151"/>
      <c r="AI125" s="209">
        <f>IF(VLOOKUP(AC125,'04'!$AC$8:$BH$273,7,FALSE)+VLOOKUP(AC125,'05'!$AC$8:$BP$273,15,FALSE)+VLOOKUP(AC125,'06'!$AC$8:$BH$274,7,FALSE)=0,"",VLOOKUP(AC125,'04'!$AC$8:$BH$273,7,FALSE)+VLOOKUP(AC125,'05'!$AC$8:$BP$273,15,FALSE)+VLOOKUP(AC125,'06'!$AC$8:$BH$274,7,FALSE))</f>
        <v>5702</v>
      </c>
      <c r="AJ125" s="210"/>
      <c r="AK125" s="210"/>
      <c r="AL125" s="211"/>
      <c r="AM125" s="209">
        <f>IF(VLOOKUP($AC125,'04'!$AC$8:$BH$273,11,FALSE)+VLOOKUP($AC125,'05'!$AC$8:$BP$273,19,FALSE)+VLOOKUP($AC125,'06'!$AC$8:$BH$274,11,FALSE)=0,"",VLOOKUP($AC125,'04'!$AC$8:$BH$273,11,FALSE)+VLOOKUP($AC125,'05'!$AC$8:$BP$273,19,FALSE)+VLOOKUP($AC125,'06'!$AC$8:$BH$274,11,FALSE))</f>
        <v>175</v>
      </c>
      <c r="AN125" s="210"/>
      <c r="AO125" s="210"/>
      <c r="AP125" s="211"/>
      <c r="AQ125" s="209">
        <f>IF(VLOOKUP($AC125,'04'!$AC$8:$BH$273,15,FALSE)+VLOOKUP($AC125,'05'!$AC$8:$BP$273,23,FALSE)+VLOOKUP($AC125,'06'!$AC$8:$BH$274,15,FALSE)=0,"",VLOOKUP($AC125,'04'!$AC$8:$BH$273,15,FALSE)+VLOOKUP($AC125,'05'!$AC$8:$BP$273,23,FALSE)+VLOOKUP($AC125,'06'!$AC$8:$BH$274,15,FALSE))</f>
        <v>5427</v>
      </c>
      <c r="AR125" s="210"/>
      <c r="AS125" s="210"/>
      <c r="AT125" s="211"/>
      <c r="AU125" s="149">
        <f>IF(VLOOKUP($AC125,'04'!$AC$8:$BH$273,19,FALSE)+VLOOKUP($AC125,'05'!$AC$8:$BP$273,27,FALSE)+VLOOKUP($AC125,'06'!$AC$8:$BH$274,19,FALSE)=0,"",VLOOKUP($AC125,'04'!$AC$8:$BH$273,19,FALSE)+VLOOKUP($AC125,'05'!$AC$8:$BP$273,27,FALSE)+VLOOKUP($AC125,'06'!$AC$8:$BH$274,19,FALSE))</f>
        <v>1250</v>
      </c>
      <c r="AV125" s="150"/>
      <c r="AW125" s="150"/>
      <c r="AX125" s="151"/>
      <c r="AY125" s="209">
        <f>IF(VLOOKUP($AC125,'04'!$AC$8:$BH$273,23,FALSE)+VLOOKUP($AC125,'05'!$AC$8:$BP$273,31,FALSE)+VLOOKUP($AC125,'06'!$AC$8:$BH$274,23,FALSE)=0,"",VLOOKUP($AC125,'04'!$AC$8:$BH$273,23,FALSE)+VLOOKUP($AC125,'05'!$AC$8:$BP$273,31,FALSE)+VLOOKUP($AC125,'06'!$AC$8:$BH$274,23,FALSE))</f>
        <v>25</v>
      </c>
      <c r="AZ125" s="210"/>
      <c r="BA125" s="210"/>
      <c r="BB125" s="211"/>
      <c r="BC125" s="209">
        <f>IF(VLOOKUP($AC125,'04'!$AC$8:$BH$273,27,FALSE)+VLOOKUP($AC125,'05'!$AC$8:$BP$273,35,FALSE)+VLOOKUP($AC125,'06'!$AC$8:$BH$274,27,FALSE)=0,"",VLOOKUP($AC125,'04'!$AC$8:$BH$273,27,FALSE)+VLOOKUP($AC125,'05'!$AC$8:$BP$273,35,FALSE)+VLOOKUP($AC125,'06'!$AC$8:$BH$274,27,FALSE))</f>
        <v>5427</v>
      </c>
      <c r="BD125" s="210"/>
      <c r="BE125" s="210"/>
      <c r="BF125" s="211"/>
      <c r="BG125" s="202">
        <f t="shared" si="49"/>
        <v>0.95177130831287271</v>
      </c>
      <c r="BH125" s="203"/>
    </row>
    <row r="126" spans="1:60" ht="20.100000000000001" customHeight="1">
      <c r="A126" s="142">
        <v>119</v>
      </c>
      <c r="B126" s="143"/>
      <c r="C126" s="224" t="s">
        <v>74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6"/>
      <c r="AC126" s="207" t="s">
        <v>95</v>
      </c>
      <c r="AD126" s="208"/>
      <c r="AE126" s="149">
        <f>IF(VLOOKUP(AC126,'04'!$AC$8:$BH$273,3,FALSE)+VLOOKUP(AC126,'05'!$AC$8:$BP$273,3,FALSE)+VLOOKUP(AC126,'06'!$AC$8:$BH$274,3,FALSE)=0,"",VLOOKUP(AC126,'04'!$AC$8:$BH$273,3,FALSE)+VLOOKUP(AC126,'05'!$AC$8:$BP$273,3,FALSE)+VLOOKUP(AC126,'06'!$AC$8:$BH$274,3,FALSE))</f>
        <v>3971</v>
      </c>
      <c r="AF126" s="150"/>
      <c r="AG126" s="150"/>
      <c r="AH126" s="151"/>
      <c r="AI126" s="209">
        <f>IF(VLOOKUP(AC126,'04'!$AC$8:$BH$273,7,FALSE)+VLOOKUP(AC126,'05'!$AC$8:$BP$273,15,FALSE)+VLOOKUP(AC126,'06'!$AC$8:$BH$274,7,FALSE)=0,"",VLOOKUP(AC126,'04'!$AC$8:$BH$273,7,FALSE)+VLOOKUP(AC126,'05'!$AC$8:$BP$273,15,FALSE)+VLOOKUP(AC126,'06'!$AC$8:$BH$274,7,FALSE))</f>
        <v>7813</v>
      </c>
      <c r="AJ126" s="210"/>
      <c r="AK126" s="210"/>
      <c r="AL126" s="211"/>
      <c r="AM126" s="209">
        <f>IF(VLOOKUP($AC126,'04'!$AC$8:$BH$273,11,FALSE)+VLOOKUP($AC126,'05'!$AC$8:$BP$273,19,FALSE)+VLOOKUP($AC126,'06'!$AC$8:$BH$274,11,FALSE)=0,"",VLOOKUP($AC126,'04'!$AC$8:$BH$273,11,FALSE)+VLOOKUP($AC126,'05'!$AC$8:$BP$273,19,FALSE)+VLOOKUP($AC126,'06'!$AC$8:$BH$274,11,FALSE))</f>
        <v>367</v>
      </c>
      <c r="AN126" s="210"/>
      <c r="AO126" s="210"/>
      <c r="AP126" s="211"/>
      <c r="AQ126" s="209">
        <f>IF(VLOOKUP($AC126,'04'!$AC$8:$BH$273,15,FALSE)+VLOOKUP($AC126,'05'!$AC$8:$BP$273,23,FALSE)+VLOOKUP($AC126,'06'!$AC$8:$BH$274,15,FALSE)=0,"",VLOOKUP($AC126,'04'!$AC$8:$BH$273,15,FALSE)+VLOOKUP($AC126,'05'!$AC$8:$BP$273,23,FALSE)+VLOOKUP($AC126,'06'!$AC$8:$BH$274,15,FALSE))</f>
        <v>7395</v>
      </c>
      <c r="AR126" s="210"/>
      <c r="AS126" s="210"/>
      <c r="AT126" s="211"/>
      <c r="AU126" s="149" t="str">
        <f>IF(VLOOKUP($AC126,'04'!$AC$8:$BH$273,19,FALSE)+VLOOKUP($AC126,'05'!$AC$8:$BP$273,27,FALSE)+VLOOKUP($AC126,'06'!$AC$8:$BH$274,19,FALSE)=0,"",VLOOKUP($AC126,'04'!$AC$8:$BH$273,19,FALSE)+VLOOKUP($AC126,'05'!$AC$8:$BP$273,27,FALSE)+VLOOKUP($AC126,'06'!$AC$8:$BH$274,19,FALSE))</f>
        <v/>
      </c>
      <c r="AV126" s="150"/>
      <c r="AW126" s="150"/>
      <c r="AX126" s="151"/>
      <c r="AY126" s="209" t="str">
        <f>IF(VLOOKUP($AC126,'04'!$AC$8:$BH$273,23,FALSE)+VLOOKUP($AC126,'05'!$AC$8:$BP$273,31,FALSE)+VLOOKUP($AC126,'06'!$AC$8:$BH$274,23,FALSE)=0,"",VLOOKUP($AC126,'04'!$AC$8:$BH$273,23,FALSE)+VLOOKUP($AC126,'05'!$AC$8:$BP$273,31,FALSE)+VLOOKUP($AC126,'06'!$AC$8:$BH$274,23,FALSE))</f>
        <v/>
      </c>
      <c r="AZ126" s="210"/>
      <c r="BA126" s="210"/>
      <c r="BB126" s="211"/>
      <c r="BC126" s="209">
        <f>IF(VLOOKUP($AC126,'04'!$AC$8:$BH$273,27,FALSE)+VLOOKUP($AC126,'05'!$AC$8:$BP$273,35,FALSE)+VLOOKUP($AC126,'06'!$AC$8:$BH$274,27,FALSE)=0,"",VLOOKUP($AC126,'04'!$AC$8:$BH$273,27,FALSE)+VLOOKUP($AC126,'05'!$AC$8:$BP$273,35,FALSE)+VLOOKUP($AC126,'06'!$AC$8:$BH$274,27,FALSE))</f>
        <v>7395</v>
      </c>
      <c r="BD126" s="210"/>
      <c r="BE126" s="210"/>
      <c r="BF126" s="211"/>
      <c r="BG126" s="202">
        <f t="shared" si="49"/>
        <v>0.9464994240368616</v>
      </c>
      <c r="BH126" s="203"/>
    </row>
    <row r="127" spans="1:60" s="3" customFormat="1" ht="20.100000000000001" customHeight="1">
      <c r="A127" s="162">
        <v>120</v>
      </c>
      <c r="B127" s="163"/>
      <c r="C127" s="164" t="s">
        <v>477</v>
      </c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6"/>
      <c r="AC127" s="230" t="s">
        <v>96</v>
      </c>
      <c r="AD127" s="231"/>
      <c r="AE127" s="169">
        <f>SUM(AE120:AH126)</f>
        <v>29346</v>
      </c>
      <c r="AF127" s="170"/>
      <c r="AG127" s="170"/>
      <c r="AH127" s="171"/>
      <c r="AI127" s="169">
        <f t="shared" ref="AI127" si="97">SUM(AI120:AL126)</f>
        <v>37227</v>
      </c>
      <c r="AJ127" s="170"/>
      <c r="AK127" s="170"/>
      <c r="AL127" s="171"/>
      <c r="AM127" s="169">
        <f t="shared" ref="AM127" si="98">SUM(AM120:AP126)</f>
        <v>1017</v>
      </c>
      <c r="AN127" s="170"/>
      <c r="AO127" s="170"/>
      <c r="AP127" s="171"/>
      <c r="AQ127" s="169">
        <f t="shared" ref="AQ127" si="99">SUM(AQ120:AT126)</f>
        <v>36059</v>
      </c>
      <c r="AR127" s="170"/>
      <c r="AS127" s="170"/>
      <c r="AT127" s="171"/>
      <c r="AU127" s="169">
        <f t="shared" ref="AU127" si="100">SUM(AU120:AX126)</f>
        <v>1250</v>
      </c>
      <c r="AV127" s="170"/>
      <c r="AW127" s="170"/>
      <c r="AX127" s="171"/>
      <c r="AY127" s="169">
        <f t="shared" ref="AY127" si="101">SUM(AY120:BB126)</f>
        <v>34</v>
      </c>
      <c r="AZ127" s="170"/>
      <c r="BA127" s="170"/>
      <c r="BB127" s="171"/>
      <c r="BC127" s="169">
        <f t="shared" ref="BC127" si="102">SUM(BC120:BF126)</f>
        <v>36059</v>
      </c>
      <c r="BD127" s="170"/>
      <c r="BE127" s="170"/>
      <c r="BF127" s="171"/>
      <c r="BG127" s="172">
        <f t="shared" si="49"/>
        <v>0.96862492277110701</v>
      </c>
      <c r="BH127" s="173"/>
    </row>
    <row r="128" spans="1:60" ht="20.100000000000001" customHeight="1">
      <c r="A128" s="142">
        <v>121</v>
      </c>
      <c r="B128" s="143"/>
      <c r="C128" s="224" t="s">
        <v>75</v>
      </c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6"/>
      <c r="AC128" s="207" t="s">
        <v>97</v>
      </c>
      <c r="AD128" s="208"/>
      <c r="AE128" s="149">
        <f>IF(VLOOKUP(AC128,'04'!$AC$8:$BH$273,3,FALSE)+VLOOKUP(AC128,'05'!$AC$8:$BP$273,3,FALSE)+VLOOKUP(AC128,'06'!$AC$8:$BH$274,3,FALSE)=0,"",VLOOKUP(AC128,'04'!$AC$8:$BH$273,3,FALSE)+VLOOKUP(AC128,'05'!$AC$8:$BP$273,3,FALSE)+VLOOKUP(AC128,'06'!$AC$8:$BH$274,3,FALSE))</f>
        <v>900</v>
      </c>
      <c r="AF128" s="150"/>
      <c r="AG128" s="150"/>
      <c r="AH128" s="151"/>
      <c r="AI128" s="209">
        <f>IF(VLOOKUP(AC128,'04'!$AC$8:$BH$273,7,FALSE)+VLOOKUP(AC128,'05'!$AC$8:$BP$273,15,FALSE)+VLOOKUP(AC128,'06'!$AC$8:$BH$274,7,FALSE)=0,"",VLOOKUP(AC128,'04'!$AC$8:$BH$273,7,FALSE)+VLOOKUP(AC128,'05'!$AC$8:$BP$273,15,FALSE)+VLOOKUP(AC128,'06'!$AC$8:$BH$274,7,FALSE))</f>
        <v>800</v>
      </c>
      <c r="AJ128" s="210"/>
      <c r="AK128" s="210"/>
      <c r="AL128" s="211"/>
      <c r="AM128" s="209">
        <f>IF(VLOOKUP($AC128,'04'!$AC$8:$BH$273,11,FALSE)+VLOOKUP($AC128,'05'!$AC$8:$BP$273,19,FALSE)+VLOOKUP($AC128,'06'!$AC$8:$BH$274,11,FALSE)=0,"",VLOOKUP($AC128,'04'!$AC$8:$BH$273,11,FALSE)+VLOOKUP($AC128,'05'!$AC$8:$BP$273,19,FALSE)+VLOOKUP($AC128,'06'!$AC$8:$BH$274,11,FALSE))</f>
        <v>272</v>
      </c>
      <c r="AN128" s="210"/>
      <c r="AO128" s="210"/>
      <c r="AP128" s="211"/>
      <c r="AQ128" s="209">
        <f>IF(VLOOKUP($AC128,'04'!$AC$8:$BH$273,15,FALSE)+VLOOKUP($AC128,'05'!$AC$8:$BP$273,23,FALSE)+VLOOKUP($AC128,'06'!$AC$8:$BH$274,15,FALSE)=0,"",VLOOKUP($AC128,'04'!$AC$8:$BH$273,15,FALSE)+VLOOKUP($AC128,'05'!$AC$8:$BP$273,23,FALSE)+VLOOKUP($AC128,'06'!$AC$8:$BH$274,15,FALSE))</f>
        <v>528</v>
      </c>
      <c r="AR128" s="210"/>
      <c r="AS128" s="210"/>
      <c r="AT128" s="211"/>
      <c r="AU128" s="149" t="str">
        <f>IF(VLOOKUP($AC128,'04'!$AC$8:$BH$273,19,FALSE)+VLOOKUP($AC128,'05'!$AC$8:$BP$273,27,FALSE)+VLOOKUP($AC128,'06'!$AC$8:$BH$274,19,FALSE)=0,"",VLOOKUP($AC128,'04'!$AC$8:$BH$273,19,FALSE)+VLOOKUP($AC128,'05'!$AC$8:$BP$273,27,FALSE)+VLOOKUP($AC128,'06'!$AC$8:$BH$274,19,FALSE))</f>
        <v/>
      </c>
      <c r="AV128" s="150"/>
      <c r="AW128" s="150"/>
      <c r="AX128" s="151"/>
      <c r="AY128" s="209" t="str">
        <f>IF(VLOOKUP($AC128,'04'!$AC$8:$BH$273,23,FALSE)+VLOOKUP($AC128,'05'!$AC$8:$BP$273,31,FALSE)+VLOOKUP($AC128,'06'!$AC$8:$BH$274,23,FALSE)=0,"",VLOOKUP($AC128,'04'!$AC$8:$BH$273,23,FALSE)+VLOOKUP($AC128,'05'!$AC$8:$BP$273,31,FALSE)+VLOOKUP($AC128,'06'!$AC$8:$BH$274,23,FALSE))</f>
        <v/>
      </c>
      <c r="AZ128" s="210"/>
      <c r="BA128" s="210"/>
      <c r="BB128" s="211"/>
      <c r="BC128" s="209">
        <f>IF(VLOOKUP($AC128,'04'!$AC$8:$BH$273,27,FALSE)+VLOOKUP($AC128,'05'!$AC$8:$BP$273,35,FALSE)+VLOOKUP($AC128,'06'!$AC$8:$BH$274,27,FALSE)=0,"",VLOOKUP($AC128,'04'!$AC$8:$BH$273,27,FALSE)+VLOOKUP($AC128,'05'!$AC$8:$BP$273,35,FALSE)+VLOOKUP($AC128,'06'!$AC$8:$BH$274,27,FALSE))</f>
        <v>528</v>
      </c>
      <c r="BD128" s="210"/>
      <c r="BE128" s="210"/>
      <c r="BF128" s="211"/>
      <c r="BG128" s="202">
        <f t="shared" si="49"/>
        <v>0.66</v>
      </c>
      <c r="BH128" s="203"/>
    </row>
    <row r="129" spans="1:60" ht="20.100000000000001" customHeight="1">
      <c r="A129" s="142">
        <v>122</v>
      </c>
      <c r="B129" s="143"/>
      <c r="C129" s="224" t="s">
        <v>76</v>
      </c>
      <c r="D129" s="225"/>
      <c r="E129" s="225"/>
      <c r="F129" s="225"/>
      <c r="G129" s="225"/>
      <c r="H129" s="225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6"/>
      <c r="AC129" s="207" t="s">
        <v>98</v>
      </c>
      <c r="AD129" s="208"/>
      <c r="AE129" s="149">
        <f>IF(VLOOKUP(AC129,'04'!$AC$8:$BH$273,3,FALSE)+VLOOKUP(AC129,'05'!$AC$8:$BP$273,3,FALSE)+VLOOKUP(AC129,'06'!$AC$8:$BH$274,3,FALSE)=0,"",VLOOKUP(AC129,'04'!$AC$8:$BH$273,3,FALSE)+VLOOKUP(AC129,'05'!$AC$8:$BP$273,3,FALSE)+VLOOKUP(AC129,'06'!$AC$8:$BH$274,3,FALSE))</f>
        <v>400</v>
      </c>
      <c r="AF129" s="150"/>
      <c r="AG129" s="150"/>
      <c r="AH129" s="151"/>
      <c r="AI129" s="209">
        <f>IF(VLOOKUP(AC129,'04'!$AC$8:$BH$273,7,FALSE)+VLOOKUP(AC129,'05'!$AC$8:$BP$273,15,FALSE)+VLOOKUP(AC129,'06'!$AC$8:$BH$274,7,FALSE)=0,"",VLOOKUP(AC129,'04'!$AC$8:$BH$273,7,FALSE)+VLOOKUP(AC129,'05'!$AC$8:$BP$273,15,FALSE)+VLOOKUP(AC129,'06'!$AC$8:$BH$274,7,FALSE))</f>
        <v>101</v>
      </c>
      <c r="AJ129" s="210"/>
      <c r="AK129" s="210"/>
      <c r="AL129" s="211"/>
      <c r="AM129" s="209" t="str">
        <f>IF(VLOOKUP($AC129,'04'!$AC$8:$BH$273,11,FALSE)+VLOOKUP($AC129,'05'!$AC$8:$BP$273,19,FALSE)+VLOOKUP($AC129,'06'!$AC$8:$BH$274,11,FALSE)=0,"",VLOOKUP($AC129,'04'!$AC$8:$BH$273,11,FALSE)+VLOOKUP($AC129,'05'!$AC$8:$BP$273,19,FALSE)+VLOOKUP($AC129,'06'!$AC$8:$BH$274,11,FALSE))</f>
        <v/>
      </c>
      <c r="AN129" s="210"/>
      <c r="AO129" s="210"/>
      <c r="AP129" s="211"/>
      <c r="AQ129" s="209">
        <f>IF(VLOOKUP($AC129,'04'!$AC$8:$BH$273,15,FALSE)+VLOOKUP($AC129,'05'!$AC$8:$BP$273,23,FALSE)+VLOOKUP($AC129,'06'!$AC$8:$BH$274,15,FALSE)=0,"",VLOOKUP($AC129,'04'!$AC$8:$BH$273,15,FALSE)+VLOOKUP($AC129,'05'!$AC$8:$BP$273,23,FALSE)+VLOOKUP($AC129,'06'!$AC$8:$BH$274,15,FALSE))</f>
        <v>101</v>
      </c>
      <c r="AR129" s="210"/>
      <c r="AS129" s="210"/>
      <c r="AT129" s="211"/>
      <c r="AU129" s="149" t="str">
        <f>IF(VLOOKUP($AC129,'04'!$AC$8:$BH$273,19,FALSE)+VLOOKUP($AC129,'05'!$AC$8:$BP$273,27,FALSE)+VLOOKUP($AC129,'06'!$AC$8:$BH$274,19,FALSE)=0,"",VLOOKUP($AC129,'04'!$AC$8:$BH$273,19,FALSE)+VLOOKUP($AC129,'05'!$AC$8:$BP$273,27,FALSE)+VLOOKUP($AC129,'06'!$AC$8:$BH$274,19,FALSE))</f>
        <v/>
      </c>
      <c r="AV129" s="150"/>
      <c r="AW129" s="150"/>
      <c r="AX129" s="151"/>
      <c r="AY129" s="209" t="str">
        <f>IF(VLOOKUP($AC129,'04'!$AC$8:$BH$273,23,FALSE)+VLOOKUP($AC129,'05'!$AC$8:$BP$273,31,FALSE)+VLOOKUP($AC129,'06'!$AC$8:$BH$274,23,FALSE)=0,"",VLOOKUP($AC129,'04'!$AC$8:$BH$273,23,FALSE)+VLOOKUP($AC129,'05'!$AC$8:$BP$273,31,FALSE)+VLOOKUP($AC129,'06'!$AC$8:$BH$274,23,FALSE))</f>
        <v/>
      </c>
      <c r="AZ129" s="210"/>
      <c r="BA129" s="210"/>
      <c r="BB129" s="211"/>
      <c r="BC129" s="209">
        <f>IF(VLOOKUP($AC129,'04'!$AC$8:$BH$273,27,FALSE)+VLOOKUP($AC129,'05'!$AC$8:$BP$273,35,FALSE)+VLOOKUP($AC129,'06'!$AC$8:$BH$274,27,FALSE)=0,"",VLOOKUP($AC129,'04'!$AC$8:$BH$273,27,FALSE)+VLOOKUP($AC129,'05'!$AC$8:$BP$273,35,FALSE)+VLOOKUP($AC129,'06'!$AC$8:$BH$274,27,FALSE))</f>
        <v>101</v>
      </c>
      <c r="BD129" s="210"/>
      <c r="BE129" s="210"/>
      <c r="BF129" s="211"/>
      <c r="BG129" s="202">
        <f t="shared" si="49"/>
        <v>1</v>
      </c>
      <c r="BH129" s="203"/>
    </row>
    <row r="130" spans="1:60" s="3" customFormat="1" ht="20.100000000000001" customHeight="1">
      <c r="A130" s="162">
        <v>123</v>
      </c>
      <c r="B130" s="163"/>
      <c r="C130" s="164" t="s">
        <v>478</v>
      </c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6"/>
      <c r="AC130" s="230" t="s">
        <v>99</v>
      </c>
      <c r="AD130" s="231"/>
      <c r="AE130" s="169">
        <f>SUM(AE128:AH129)</f>
        <v>1300</v>
      </c>
      <c r="AF130" s="170"/>
      <c r="AG130" s="170"/>
      <c r="AH130" s="171"/>
      <c r="AI130" s="169">
        <f t="shared" ref="AI130" si="103">SUM(AI128:AL129)</f>
        <v>901</v>
      </c>
      <c r="AJ130" s="170"/>
      <c r="AK130" s="170"/>
      <c r="AL130" s="171"/>
      <c r="AM130" s="169">
        <f t="shared" ref="AM130" si="104">SUM(AM128:AP129)</f>
        <v>272</v>
      </c>
      <c r="AN130" s="170"/>
      <c r="AO130" s="170"/>
      <c r="AP130" s="171"/>
      <c r="AQ130" s="169">
        <f t="shared" ref="AQ130" si="105">SUM(AQ128:AT129)</f>
        <v>629</v>
      </c>
      <c r="AR130" s="170"/>
      <c r="AS130" s="170"/>
      <c r="AT130" s="171"/>
      <c r="AU130" s="169">
        <f t="shared" ref="AU130" si="106">SUM(AU128:AX129)</f>
        <v>0</v>
      </c>
      <c r="AV130" s="170"/>
      <c r="AW130" s="170"/>
      <c r="AX130" s="171"/>
      <c r="AY130" s="169">
        <f t="shared" ref="AY130" si="107">SUM(AY128:BB129)</f>
        <v>0</v>
      </c>
      <c r="AZ130" s="170"/>
      <c r="BA130" s="170"/>
      <c r="BB130" s="171"/>
      <c r="BC130" s="169">
        <f t="shared" ref="BC130" si="108">SUM(BC128:BF129)</f>
        <v>629</v>
      </c>
      <c r="BD130" s="170"/>
      <c r="BE130" s="170"/>
      <c r="BF130" s="171"/>
      <c r="BG130" s="172">
        <f t="shared" si="49"/>
        <v>0.69811320754716977</v>
      </c>
      <c r="BH130" s="173"/>
    </row>
    <row r="131" spans="1:60" ht="20.100000000000001" customHeight="1">
      <c r="A131" s="142">
        <v>124</v>
      </c>
      <c r="B131" s="143"/>
      <c r="C131" s="224" t="s">
        <v>77</v>
      </c>
      <c r="D131" s="225"/>
      <c r="E131" s="225"/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6"/>
      <c r="AC131" s="207" t="s">
        <v>100</v>
      </c>
      <c r="AD131" s="208"/>
      <c r="AE131" s="149">
        <f>IF(VLOOKUP(AC131,'04'!$AC$8:$BH$273,3,FALSE)+VLOOKUP(AC131,'05'!$AC$8:$BP$273,3,FALSE)+VLOOKUP(AC131,'06'!$AC$8:$BH$274,3,FALSE)=0,"",VLOOKUP(AC131,'04'!$AC$8:$BH$273,3,FALSE)+VLOOKUP(AC131,'05'!$AC$8:$BP$273,3,FALSE)+VLOOKUP(AC131,'06'!$AC$8:$BH$274,3,FALSE))</f>
        <v>16579</v>
      </c>
      <c r="AF131" s="150"/>
      <c r="AG131" s="150"/>
      <c r="AH131" s="151"/>
      <c r="AI131" s="209">
        <f>IF(VLOOKUP(AC131,'04'!$AC$8:$BH$273,7,FALSE)+VLOOKUP(AC131,'05'!$AC$8:$BP$273,15,FALSE)+VLOOKUP(AC131,'06'!$AC$8:$BH$274,7,FALSE)=0,"",VLOOKUP(AC131,'04'!$AC$8:$BH$273,7,FALSE)+VLOOKUP(AC131,'05'!$AC$8:$BP$273,15,FALSE)+VLOOKUP(AC131,'06'!$AC$8:$BH$274,7,FALSE))</f>
        <v>16239</v>
      </c>
      <c r="AJ131" s="210"/>
      <c r="AK131" s="210"/>
      <c r="AL131" s="211"/>
      <c r="AM131" s="209">
        <f>IF(VLOOKUP($AC131,'04'!$AC$8:$BH$273,11,FALSE)+VLOOKUP($AC131,'05'!$AC$8:$BP$273,19,FALSE)+VLOOKUP($AC131,'06'!$AC$8:$BH$274,11,FALSE)=0,"",VLOOKUP($AC131,'04'!$AC$8:$BH$273,11,FALSE)+VLOOKUP($AC131,'05'!$AC$8:$BP$273,19,FALSE)+VLOOKUP($AC131,'06'!$AC$8:$BH$274,11,FALSE))</f>
        <v>444</v>
      </c>
      <c r="AN131" s="210"/>
      <c r="AO131" s="210"/>
      <c r="AP131" s="211"/>
      <c r="AQ131" s="209">
        <f>IF(VLOOKUP($AC131,'04'!$AC$8:$BH$273,15,FALSE)+VLOOKUP($AC131,'05'!$AC$8:$BP$273,23,FALSE)+VLOOKUP($AC131,'06'!$AC$8:$BH$274,15,FALSE)=0,"",VLOOKUP($AC131,'04'!$AC$8:$BH$273,15,FALSE)+VLOOKUP($AC131,'05'!$AC$8:$BP$273,23,FALSE)+VLOOKUP($AC131,'06'!$AC$8:$BH$274,15,FALSE))</f>
        <v>15588</v>
      </c>
      <c r="AR131" s="210"/>
      <c r="AS131" s="210"/>
      <c r="AT131" s="211"/>
      <c r="AU131" s="149" t="str">
        <f>IF(VLOOKUP($AC131,'04'!$AC$8:$BH$273,19,FALSE)+VLOOKUP($AC131,'05'!$AC$8:$BP$273,27,FALSE)+VLOOKUP($AC131,'06'!$AC$8:$BH$274,19,FALSE)=0,"",VLOOKUP($AC131,'04'!$AC$8:$BH$273,19,FALSE)+VLOOKUP($AC131,'05'!$AC$8:$BP$273,27,FALSE)+VLOOKUP($AC131,'06'!$AC$8:$BH$274,19,FALSE))</f>
        <v/>
      </c>
      <c r="AV131" s="150"/>
      <c r="AW131" s="150"/>
      <c r="AX131" s="151"/>
      <c r="AY131" s="209">
        <f>IF(VLOOKUP($AC131,'04'!$AC$8:$BH$273,23,FALSE)+VLOOKUP($AC131,'05'!$AC$8:$BP$273,31,FALSE)+VLOOKUP($AC131,'06'!$AC$8:$BH$274,23,FALSE)=0,"",VLOOKUP($AC131,'04'!$AC$8:$BH$273,23,FALSE)+VLOOKUP($AC131,'05'!$AC$8:$BP$273,31,FALSE)+VLOOKUP($AC131,'06'!$AC$8:$BH$274,23,FALSE))</f>
        <v>1119</v>
      </c>
      <c r="AZ131" s="210"/>
      <c r="BA131" s="210"/>
      <c r="BB131" s="211"/>
      <c r="BC131" s="209">
        <f>IF(VLOOKUP($AC131,'04'!$AC$8:$BH$273,27,FALSE)+VLOOKUP($AC131,'05'!$AC$8:$BP$273,35,FALSE)+VLOOKUP($AC131,'06'!$AC$8:$BH$274,27,FALSE)=0,"",VLOOKUP($AC131,'04'!$AC$8:$BH$273,27,FALSE)+VLOOKUP($AC131,'05'!$AC$8:$BP$273,35,FALSE)+VLOOKUP($AC131,'06'!$AC$8:$BH$274,27,FALSE))</f>
        <v>15457</v>
      </c>
      <c r="BD131" s="210"/>
      <c r="BE131" s="210"/>
      <c r="BF131" s="211"/>
      <c r="BG131" s="202">
        <f t="shared" si="49"/>
        <v>0.95184432538949437</v>
      </c>
      <c r="BH131" s="203"/>
    </row>
    <row r="132" spans="1:60" ht="20.100000000000001" customHeight="1">
      <c r="A132" s="142">
        <v>125</v>
      </c>
      <c r="B132" s="143"/>
      <c r="C132" s="224" t="s">
        <v>78</v>
      </c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6"/>
      <c r="AC132" s="207" t="s">
        <v>101</v>
      </c>
      <c r="AD132" s="208"/>
      <c r="AE132" s="149">
        <f>IF(VLOOKUP(AC132,'04'!$AC$8:$BH$273,3,FALSE)+VLOOKUP(AC132,'05'!$AC$8:$BP$273,3,FALSE)+VLOOKUP(AC132,'06'!$AC$8:$BH$274,3,FALSE)=0,"",VLOOKUP(AC132,'04'!$AC$8:$BH$273,3,FALSE)+VLOOKUP(AC132,'05'!$AC$8:$BP$273,3,FALSE)+VLOOKUP(AC132,'06'!$AC$8:$BH$274,3,FALSE))</f>
        <v>2700</v>
      </c>
      <c r="AF132" s="150"/>
      <c r="AG132" s="150"/>
      <c r="AH132" s="151"/>
      <c r="AI132" s="209">
        <f>IF(VLOOKUP(AC132,'04'!$AC$8:$BH$273,7,FALSE)+VLOOKUP(AC132,'05'!$AC$8:$BP$273,15,FALSE)+VLOOKUP(AC132,'06'!$AC$8:$BH$274,7,FALSE)=0,"",VLOOKUP(AC132,'04'!$AC$8:$BH$273,7,FALSE)+VLOOKUP(AC132,'05'!$AC$8:$BP$273,15,FALSE)+VLOOKUP(AC132,'06'!$AC$8:$BH$274,7,FALSE))</f>
        <v>3129</v>
      </c>
      <c r="AJ132" s="210"/>
      <c r="AK132" s="210"/>
      <c r="AL132" s="211"/>
      <c r="AM132" s="209" t="str">
        <f>IF(VLOOKUP($AC132,'04'!$AC$8:$BH$273,11,FALSE)+VLOOKUP($AC132,'05'!$AC$8:$BP$273,19,FALSE)+VLOOKUP($AC132,'06'!$AC$8:$BH$274,11,FALSE)=0,"",VLOOKUP($AC132,'04'!$AC$8:$BH$273,11,FALSE)+VLOOKUP($AC132,'05'!$AC$8:$BP$273,19,FALSE)+VLOOKUP($AC132,'06'!$AC$8:$BH$274,11,FALSE))</f>
        <v/>
      </c>
      <c r="AN132" s="210"/>
      <c r="AO132" s="210"/>
      <c r="AP132" s="211"/>
      <c r="AQ132" s="209">
        <f>IF(VLOOKUP($AC132,'04'!$AC$8:$BH$273,15,FALSE)+VLOOKUP($AC132,'05'!$AC$8:$BP$273,23,FALSE)+VLOOKUP($AC132,'06'!$AC$8:$BH$274,15,FALSE)=0,"",VLOOKUP($AC132,'04'!$AC$8:$BH$273,15,FALSE)+VLOOKUP($AC132,'05'!$AC$8:$BP$273,23,FALSE)+VLOOKUP($AC132,'06'!$AC$8:$BH$274,15,FALSE))</f>
        <v>3129</v>
      </c>
      <c r="AR132" s="210"/>
      <c r="AS132" s="210"/>
      <c r="AT132" s="211"/>
      <c r="AU132" s="149" t="str">
        <f>IF(VLOOKUP($AC132,'04'!$AC$8:$BH$273,19,FALSE)+VLOOKUP($AC132,'05'!$AC$8:$BP$273,27,FALSE)+VLOOKUP($AC132,'06'!$AC$8:$BH$274,19,FALSE)=0,"",VLOOKUP($AC132,'04'!$AC$8:$BH$273,19,FALSE)+VLOOKUP($AC132,'05'!$AC$8:$BP$273,27,FALSE)+VLOOKUP($AC132,'06'!$AC$8:$BH$274,19,FALSE))</f>
        <v/>
      </c>
      <c r="AV132" s="150"/>
      <c r="AW132" s="150"/>
      <c r="AX132" s="151"/>
      <c r="AY132" s="209">
        <f>IF(VLOOKUP($AC132,'04'!$AC$8:$BH$273,23,FALSE)+VLOOKUP($AC132,'05'!$AC$8:$BP$273,31,FALSE)+VLOOKUP($AC132,'06'!$AC$8:$BH$274,23,FALSE)=0,"",VLOOKUP($AC132,'04'!$AC$8:$BH$273,23,FALSE)+VLOOKUP($AC132,'05'!$AC$8:$BP$273,31,FALSE)+VLOOKUP($AC132,'06'!$AC$8:$BH$274,23,FALSE))</f>
        <v>810</v>
      </c>
      <c r="AZ132" s="210"/>
      <c r="BA132" s="210"/>
      <c r="BB132" s="211"/>
      <c r="BC132" s="209">
        <f>IF(VLOOKUP($AC132,'04'!$AC$8:$BH$273,27,FALSE)+VLOOKUP($AC132,'05'!$AC$8:$BP$273,35,FALSE)+VLOOKUP($AC132,'06'!$AC$8:$BH$274,27,FALSE)=0,"",VLOOKUP($AC132,'04'!$AC$8:$BH$273,27,FALSE)+VLOOKUP($AC132,'05'!$AC$8:$BP$273,35,FALSE)+VLOOKUP($AC132,'06'!$AC$8:$BH$274,27,FALSE))</f>
        <v>3129</v>
      </c>
      <c r="BD132" s="210"/>
      <c r="BE132" s="210"/>
      <c r="BF132" s="211"/>
      <c r="BG132" s="202">
        <f t="shared" si="49"/>
        <v>1</v>
      </c>
      <c r="BH132" s="203"/>
    </row>
    <row r="133" spans="1:60" ht="20.100000000000001" customHeight="1">
      <c r="A133" s="142">
        <v>126</v>
      </c>
      <c r="B133" s="143"/>
      <c r="C133" s="224" t="s">
        <v>79</v>
      </c>
      <c r="D133" s="225"/>
      <c r="E133" s="225"/>
      <c r="F133" s="225"/>
      <c r="G133" s="225"/>
      <c r="H133" s="225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25"/>
      <c r="Y133" s="225"/>
      <c r="Z133" s="225"/>
      <c r="AA133" s="225"/>
      <c r="AB133" s="226"/>
      <c r="AC133" s="207" t="s">
        <v>102</v>
      </c>
      <c r="AD133" s="208"/>
      <c r="AE133" s="149" t="str">
        <f>IF(VLOOKUP(AC133,'04'!$AC$8:$BH$273,3,FALSE)+VLOOKUP(AC133,'05'!$AC$8:$BP$273,3,FALSE)+VLOOKUP(AC133,'06'!$AC$8:$BH$274,3,FALSE)=0,"",VLOOKUP(AC133,'04'!$AC$8:$BH$273,3,FALSE)+VLOOKUP(AC133,'05'!$AC$8:$BP$273,3,FALSE)+VLOOKUP(AC133,'06'!$AC$8:$BH$274,3,FALSE))</f>
        <v/>
      </c>
      <c r="AF133" s="150"/>
      <c r="AG133" s="150"/>
      <c r="AH133" s="151"/>
      <c r="AI133" s="209">
        <f>IF(VLOOKUP(AC133,'04'!$AC$8:$BH$273,7,FALSE)+VLOOKUP(AC133,'05'!$AC$8:$BP$273,15,FALSE)+VLOOKUP(AC133,'06'!$AC$8:$BH$274,7,FALSE)=0,"",VLOOKUP(AC133,'04'!$AC$8:$BH$273,7,FALSE)+VLOOKUP(AC133,'05'!$AC$8:$BP$273,15,FALSE)+VLOOKUP(AC133,'06'!$AC$8:$BH$274,7,FALSE))</f>
        <v>3</v>
      </c>
      <c r="AJ133" s="210"/>
      <c r="AK133" s="210"/>
      <c r="AL133" s="211"/>
      <c r="AM133" s="209" t="str">
        <f>IF(VLOOKUP($AC133,'04'!$AC$8:$BH$273,11,FALSE)+VLOOKUP($AC133,'05'!$AC$8:$BP$273,19,FALSE)+VLOOKUP($AC133,'06'!$AC$8:$BH$274,11,FALSE)=0,"",VLOOKUP($AC133,'04'!$AC$8:$BH$273,11,FALSE)+VLOOKUP($AC133,'05'!$AC$8:$BP$273,19,FALSE)+VLOOKUP($AC133,'06'!$AC$8:$BH$274,11,FALSE))</f>
        <v/>
      </c>
      <c r="AN133" s="210"/>
      <c r="AO133" s="210"/>
      <c r="AP133" s="211"/>
      <c r="AQ133" s="209">
        <f>IF(VLOOKUP($AC133,'04'!$AC$8:$BH$273,15,FALSE)+VLOOKUP($AC133,'05'!$AC$8:$BP$273,23,FALSE)+VLOOKUP($AC133,'06'!$AC$8:$BH$274,15,FALSE)=0,"",VLOOKUP($AC133,'04'!$AC$8:$BH$273,15,FALSE)+VLOOKUP($AC133,'05'!$AC$8:$BP$273,23,FALSE)+VLOOKUP($AC133,'06'!$AC$8:$BH$274,15,FALSE))</f>
        <v>3</v>
      </c>
      <c r="AR133" s="210"/>
      <c r="AS133" s="210"/>
      <c r="AT133" s="211"/>
      <c r="AU133" s="149" t="str">
        <f>IF(VLOOKUP($AC133,'04'!$AC$8:$BH$273,19,FALSE)+VLOOKUP($AC133,'05'!$AC$8:$BP$273,27,FALSE)+VLOOKUP($AC133,'06'!$AC$8:$BH$274,19,FALSE)=0,"",VLOOKUP($AC133,'04'!$AC$8:$BH$273,19,FALSE)+VLOOKUP($AC133,'05'!$AC$8:$BP$273,27,FALSE)+VLOOKUP($AC133,'06'!$AC$8:$BH$274,19,FALSE))</f>
        <v/>
      </c>
      <c r="AV133" s="150"/>
      <c r="AW133" s="150"/>
      <c r="AX133" s="151"/>
      <c r="AY133" s="209" t="str">
        <f>IF(VLOOKUP($AC133,'04'!$AC$8:$BH$273,23,FALSE)+VLOOKUP($AC133,'05'!$AC$8:$BP$273,31,FALSE)+VLOOKUP($AC133,'06'!$AC$8:$BH$274,23,FALSE)=0,"",VLOOKUP($AC133,'04'!$AC$8:$BH$273,23,FALSE)+VLOOKUP($AC133,'05'!$AC$8:$BP$273,31,FALSE)+VLOOKUP($AC133,'06'!$AC$8:$BH$274,23,FALSE))</f>
        <v/>
      </c>
      <c r="AZ133" s="210"/>
      <c r="BA133" s="210"/>
      <c r="BB133" s="211"/>
      <c r="BC133" s="209">
        <f>IF(VLOOKUP($AC133,'04'!$AC$8:$BH$273,27,FALSE)+VLOOKUP($AC133,'05'!$AC$8:$BP$273,35,FALSE)+VLOOKUP($AC133,'06'!$AC$8:$BH$274,27,FALSE)=0,"",VLOOKUP($AC133,'04'!$AC$8:$BH$273,27,FALSE)+VLOOKUP($AC133,'05'!$AC$8:$BP$273,35,FALSE)+VLOOKUP($AC133,'06'!$AC$8:$BH$274,27,FALSE))</f>
        <v>3</v>
      </c>
      <c r="BD133" s="210"/>
      <c r="BE133" s="210"/>
      <c r="BF133" s="211"/>
      <c r="BG133" s="202">
        <f t="shared" si="49"/>
        <v>1</v>
      </c>
      <c r="BH133" s="203"/>
    </row>
    <row r="134" spans="1:60" ht="20.100000000000001" customHeight="1">
      <c r="A134" s="142">
        <v>127</v>
      </c>
      <c r="B134" s="143"/>
      <c r="C134" s="224" t="s">
        <v>80</v>
      </c>
      <c r="D134" s="225"/>
      <c r="E134" s="225"/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6"/>
      <c r="AC134" s="207" t="s">
        <v>103</v>
      </c>
      <c r="AD134" s="208"/>
      <c r="AE134" s="149" t="str">
        <f>IF(VLOOKUP(AC134,'04'!$AC$8:$BH$273,3,FALSE)+VLOOKUP(AC134,'05'!$AC$8:$BP$273,3,FALSE)+VLOOKUP(AC134,'06'!$AC$8:$BH$274,3,FALSE)=0,"",VLOOKUP(AC134,'04'!$AC$8:$BH$273,3,FALSE)+VLOOKUP(AC134,'05'!$AC$8:$BP$273,3,FALSE)+VLOOKUP(AC134,'06'!$AC$8:$BH$274,3,FALSE))</f>
        <v/>
      </c>
      <c r="AF134" s="150"/>
      <c r="AG134" s="150"/>
      <c r="AH134" s="151"/>
      <c r="AI134" s="209">
        <f>IF(VLOOKUP(AC134,'04'!$AC$8:$BH$273,7,FALSE)+VLOOKUP(AC134,'05'!$AC$8:$BP$273,15,FALSE)+VLOOKUP(AC134,'06'!$AC$8:$BH$274,7,FALSE)=0,"",VLOOKUP(AC134,'04'!$AC$8:$BH$273,7,FALSE)+VLOOKUP(AC134,'05'!$AC$8:$BP$273,15,FALSE)+VLOOKUP(AC134,'06'!$AC$8:$BH$274,7,FALSE))</f>
        <v>100</v>
      </c>
      <c r="AJ134" s="210"/>
      <c r="AK134" s="210"/>
      <c r="AL134" s="211"/>
      <c r="AM134" s="209" t="str">
        <f>IF(VLOOKUP($AC134,'04'!$AC$8:$BH$273,11,FALSE)+VLOOKUP($AC134,'05'!$AC$8:$BP$273,19,FALSE)+VLOOKUP($AC134,'06'!$AC$8:$BH$274,11,FALSE)=0,"",VLOOKUP($AC134,'04'!$AC$8:$BH$273,11,FALSE)+VLOOKUP($AC134,'05'!$AC$8:$BP$273,19,FALSE)+VLOOKUP($AC134,'06'!$AC$8:$BH$274,11,FALSE))</f>
        <v/>
      </c>
      <c r="AN134" s="210"/>
      <c r="AO134" s="210"/>
      <c r="AP134" s="211"/>
      <c r="AQ134" s="209">
        <f>IF(VLOOKUP($AC134,'04'!$AC$8:$BH$273,15,FALSE)+VLOOKUP($AC134,'05'!$AC$8:$BP$273,23,FALSE)+VLOOKUP($AC134,'06'!$AC$8:$BH$274,15,FALSE)=0,"",VLOOKUP($AC134,'04'!$AC$8:$BH$273,15,FALSE)+VLOOKUP($AC134,'05'!$AC$8:$BP$273,23,FALSE)+VLOOKUP($AC134,'06'!$AC$8:$BH$274,15,FALSE))</f>
        <v>100</v>
      </c>
      <c r="AR134" s="210"/>
      <c r="AS134" s="210"/>
      <c r="AT134" s="211"/>
      <c r="AU134" s="149" t="str">
        <f>IF(VLOOKUP($AC134,'04'!$AC$8:$BH$273,19,FALSE)+VLOOKUP($AC134,'05'!$AC$8:$BP$273,27,FALSE)+VLOOKUP($AC134,'06'!$AC$8:$BH$274,19,FALSE)=0,"",VLOOKUP($AC134,'04'!$AC$8:$BH$273,19,FALSE)+VLOOKUP($AC134,'05'!$AC$8:$BP$273,27,FALSE)+VLOOKUP($AC134,'06'!$AC$8:$BH$274,19,FALSE))</f>
        <v/>
      </c>
      <c r="AV134" s="150"/>
      <c r="AW134" s="150"/>
      <c r="AX134" s="151"/>
      <c r="AY134" s="209" t="str">
        <f>IF(VLOOKUP($AC134,'04'!$AC$8:$BH$273,23,FALSE)+VLOOKUP($AC134,'05'!$AC$8:$BP$273,31,FALSE)+VLOOKUP($AC134,'06'!$AC$8:$BH$274,23,FALSE)=0,"",VLOOKUP($AC134,'04'!$AC$8:$BH$273,23,FALSE)+VLOOKUP($AC134,'05'!$AC$8:$BP$273,31,FALSE)+VLOOKUP($AC134,'06'!$AC$8:$BH$274,23,FALSE))</f>
        <v/>
      </c>
      <c r="AZ134" s="210"/>
      <c r="BA134" s="210"/>
      <c r="BB134" s="211"/>
      <c r="BC134" s="209">
        <f>IF(VLOOKUP($AC134,'04'!$AC$8:$BH$273,27,FALSE)+VLOOKUP($AC134,'05'!$AC$8:$BP$273,35,FALSE)+VLOOKUP($AC134,'06'!$AC$8:$BH$274,27,FALSE)=0,"",VLOOKUP($AC134,'04'!$AC$8:$BH$273,27,FALSE)+VLOOKUP($AC134,'05'!$AC$8:$BP$273,35,FALSE)+VLOOKUP($AC134,'06'!$AC$8:$BH$274,27,FALSE))</f>
        <v>100</v>
      </c>
      <c r="BD134" s="210"/>
      <c r="BE134" s="210"/>
      <c r="BF134" s="211"/>
      <c r="BG134" s="202">
        <f t="shared" si="49"/>
        <v>1</v>
      </c>
      <c r="BH134" s="203"/>
    </row>
    <row r="135" spans="1:60" ht="20.100000000000001" customHeight="1">
      <c r="A135" s="142">
        <v>128</v>
      </c>
      <c r="B135" s="143"/>
      <c r="C135" s="224" t="s">
        <v>81</v>
      </c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6"/>
      <c r="AC135" s="207" t="s">
        <v>104</v>
      </c>
      <c r="AD135" s="208"/>
      <c r="AE135" s="149">
        <f>IF(VLOOKUP(AC135,'04'!$AC$8:$BH$273,3,FALSE)+VLOOKUP(AC135,'05'!$AC$8:$BP$273,3,FALSE)+VLOOKUP(AC135,'06'!$AC$8:$BH$274,3,FALSE)=0,"",VLOOKUP(AC135,'04'!$AC$8:$BH$273,3,FALSE)+VLOOKUP(AC135,'05'!$AC$8:$BP$273,3,FALSE)+VLOOKUP(AC135,'06'!$AC$8:$BH$274,3,FALSE))</f>
        <v>130</v>
      </c>
      <c r="AF135" s="150"/>
      <c r="AG135" s="150"/>
      <c r="AH135" s="151"/>
      <c r="AI135" s="209">
        <f>IF(VLOOKUP(AC135,'04'!$AC$8:$BH$273,7,FALSE)+VLOOKUP(AC135,'05'!$AC$8:$BP$273,15,FALSE)+VLOOKUP(AC135,'06'!$AC$8:$BH$274,7,FALSE)=0,"",VLOOKUP(AC135,'04'!$AC$8:$BH$273,7,FALSE)+VLOOKUP(AC135,'05'!$AC$8:$BP$273,15,FALSE)+VLOOKUP(AC135,'06'!$AC$8:$BH$274,7,FALSE))</f>
        <v>3658</v>
      </c>
      <c r="AJ135" s="210"/>
      <c r="AK135" s="210"/>
      <c r="AL135" s="211"/>
      <c r="AM135" s="209" t="str">
        <f>IF(VLOOKUP($AC135,'04'!$AC$8:$BH$273,11,FALSE)+VLOOKUP($AC135,'05'!$AC$8:$BP$273,19,FALSE)+VLOOKUP($AC135,'06'!$AC$8:$BH$274,11,FALSE)=0,"",VLOOKUP($AC135,'04'!$AC$8:$BH$273,11,FALSE)+VLOOKUP($AC135,'05'!$AC$8:$BP$273,19,FALSE)+VLOOKUP($AC135,'06'!$AC$8:$BH$274,11,FALSE))</f>
        <v/>
      </c>
      <c r="AN135" s="210"/>
      <c r="AO135" s="210"/>
      <c r="AP135" s="211"/>
      <c r="AQ135" s="209">
        <f>IF(VLOOKUP($AC135,'04'!$AC$8:$BH$273,15,FALSE)+VLOOKUP($AC135,'05'!$AC$8:$BP$273,23,FALSE)+VLOOKUP($AC135,'06'!$AC$8:$BH$274,15,FALSE)=0,"",VLOOKUP($AC135,'04'!$AC$8:$BH$273,15,FALSE)+VLOOKUP($AC135,'05'!$AC$8:$BP$273,23,FALSE)+VLOOKUP($AC135,'06'!$AC$8:$BH$274,15,FALSE))</f>
        <v>2268</v>
      </c>
      <c r="AR135" s="210"/>
      <c r="AS135" s="210"/>
      <c r="AT135" s="211"/>
      <c r="AU135" s="149" t="str">
        <f>IF(VLOOKUP($AC135,'04'!$AC$8:$BH$273,19,FALSE)+VLOOKUP($AC135,'05'!$AC$8:$BP$273,27,FALSE)+VLOOKUP($AC135,'06'!$AC$8:$BH$274,19,FALSE)=0,"",VLOOKUP($AC135,'04'!$AC$8:$BH$273,19,FALSE)+VLOOKUP($AC135,'05'!$AC$8:$BP$273,27,FALSE)+VLOOKUP($AC135,'06'!$AC$8:$BH$274,19,FALSE))</f>
        <v/>
      </c>
      <c r="AV135" s="150"/>
      <c r="AW135" s="150"/>
      <c r="AX135" s="151"/>
      <c r="AY135" s="209">
        <f>IF(VLOOKUP($AC135,'04'!$AC$8:$BH$273,23,FALSE)+VLOOKUP($AC135,'05'!$AC$8:$BP$273,31,FALSE)+VLOOKUP($AC135,'06'!$AC$8:$BH$274,23,FALSE)=0,"",VLOOKUP($AC135,'04'!$AC$8:$BH$273,23,FALSE)+VLOOKUP($AC135,'05'!$AC$8:$BP$273,31,FALSE)+VLOOKUP($AC135,'06'!$AC$8:$BH$274,23,FALSE))</f>
        <v>7</v>
      </c>
      <c r="AZ135" s="210"/>
      <c r="BA135" s="210"/>
      <c r="BB135" s="211"/>
      <c r="BC135" s="209">
        <f>IF(VLOOKUP($AC135,'04'!$AC$8:$BH$273,27,FALSE)+VLOOKUP($AC135,'05'!$AC$8:$BP$273,35,FALSE)+VLOOKUP($AC135,'06'!$AC$8:$BH$274,27,FALSE)=0,"",VLOOKUP($AC135,'04'!$AC$8:$BH$273,27,FALSE)+VLOOKUP($AC135,'05'!$AC$8:$BP$273,35,FALSE)+VLOOKUP($AC135,'06'!$AC$8:$BH$274,27,FALSE))</f>
        <v>2267</v>
      </c>
      <c r="BD135" s="210"/>
      <c r="BE135" s="210"/>
      <c r="BF135" s="211"/>
      <c r="BG135" s="202">
        <f t="shared" si="49"/>
        <v>0.61973756150902137</v>
      </c>
      <c r="BH135" s="203"/>
    </row>
    <row r="136" spans="1:60" s="3" customFormat="1" ht="20.100000000000001" customHeight="1">
      <c r="A136" s="162">
        <v>129</v>
      </c>
      <c r="B136" s="163"/>
      <c r="C136" s="164" t="s">
        <v>479</v>
      </c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6"/>
      <c r="AC136" s="230" t="s">
        <v>105</v>
      </c>
      <c r="AD136" s="231"/>
      <c r="AE136" s="169">
        <f>SUM(AE131:AH135)</f>
        <v>19409</v>
      </c>
      <c r="AF136" s="170"/>
      <c r="AG136" s="170"/>
      <c r="AH136" s="171"/>
      <c r="AI136" s="169">
        <f t="shared" ref="AI136" si="109">SUM(AI131:AL135)</f>
        <v>23129</v>
      </c>
      <c r="AJ136" s="170"/>
      <c r="AK136" s="170"/>
      <c r="AL136" s="171"/>
      <c r="AM136" s="169">
        <f t="shared" ref="AM136" si="110">SUM(AM131:AP135)</f>
        <v>444</v>
      </c>
      <c r="AN136" s="170"/>
      <c r="AO136" s="170"/>
      <c r="AP136" s="171"/>
      <c r="AQ136" s="169">
        <f t="shared" ref="AQ136" si="111">SUM(AQ131:AT135)</f>
        <v>21088</v>
      </c>
      <c r="AR136" s="170"/>
      <c r="AS136" s="170"/>
      <c r="AT136" s="171"/>
      <c r="AU136" s="169">
        <f t="shared" ref="AU136" si="112">SUM(AU131:AX135)</f>
        <v>0</v>
      </c>
      <c r="AV136" s="170"/>
      <c r="AW136" s="170"/>
      <c r="AX136" s="171"/>
      <c r="AY136" s="169">
        <f t="shared" ref="AY136" si="113">SUM(AY131:BB135)</f>
        <v>1936</v>
      </c>
      <c r="AZ136" s="170"/>
      <c r="BA136" s="170"/>
      <c r="BB136" s="171"/>
      <c r="BC136" s="169">
        <f t="shared" ref="BC136" si="114">SUM(BC131:BF135)</f>
        <v>20956</v>
      </c>
      <c r="BD136" s="170"/>
      <c r="BE136" s="170"/>
      <c r="BF136" s="171"/>
      <c r="BG136" s="172">
        <f t="shared" si="49"/>
        <v>0.90604868347096723</v>
      </c>
      <c r="BH136" s="173"/>
    </row>
    <row r="137" spans="1:60" s="3" customFormat="1" ht="20.100000000000001" customHeight="1">
      <c r="A137" s="162">
        <v>130</v>
      </c>
      <c r="B137" s="163"/>
      <c r="C137" s="164" t="s">
        <v>619</v>
      </c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6"/>
      <c r="AC137" s="230" t="s">
        <v>57</v>
      </c>
      <c r="AD137" s="231"/>
      <c r="AE137" s="169">
        <f>AE116+AE119+AE127+AE130+AE136</f>
        <v>84797</v>
      </c>
      <c r="AF137" s="170"/>
      <c r="AG137" s="170"/>
      <c r="AH137" s="171"/>
      <c r="AI137" s="169">
        <f t="shared" ref="AI137" si="115">AI116+AI119+AI127+AI130+AI136</f>
        <v>99382</v>
      </c>
      <c r="AJ137" s="170"/>
      <c r="AK137" s="170"/>
      <c r="AL137" s="171"/>
      <c r="AM137" s="169">
        <f t="shared" ref="AM137:BC137" si="116">AM116+AM119+AM127+AM130+AM136</f>
        <v>2008</v>
      </c>
      <c r="AN137" s="170"/>
      <c r="AO137" s="170"/>
      <c r="AP137" s="171"/>
      <c r="AQ137" s="169">
        <f t="shared" si="116"/>
        <v>94653</v>
      </c>
      <c r="AR137" s="170"/>
      <c r="AS137" s="170"/>
      <c r="AT137" s="171"/>
      <c r="AU137" s="169">
        <f t="shared" si="116"/>
        <v>1250</v>
      </c>
      <c r="AV137" s="170"/>
      <c r="AW137" s="170"/>
      <c r="AX137" s="171"/>
      <c r="AY137" s="169">
        <f t="shared" si="116"/>
        <v>6223</v>
      </c>
      <c r="AZ137" s="170"/>
      <c r="BA137" s="170"/>
      <c r="BB137" s="171"/>
      <c r="BC137" s="169">
        <f t="shared" si="116"/>
        <v>94034</v>
      </c>
      <c r="BD137" s="170"/>
      <c r="BE137" s="170"/>
      <c r="BF137" s="171"/>
      <c r="BG137" s="172">
        <f t="shared" ref="BG137:BG200" si="117">IF(AI137&lt;&gt;"",BC137/AI137,"n.é.")</f>
        <v>0.94618743836912111</v>
      </c>
      <c r="BH137" s="173"/>
    </row>
    <row r="138" spans="1:60" ht="20.100000000000001" customHeight="1">
      <c r="A138" s="142">
        <v>131</v>
      </c>
      <c r="B138" s="143"/>
      <c r="C138" s="174" t="s">
        <v>108</v>
      </c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6"/>
      <c r="AC138" s="207" t="s">
        <v>116</v>
      </c>
      <c r="AD138" s="208"/>
      <c r="AE138" s="149" t="str">
        <f>IF(VLOOKUP(AC138,'04'!$AC$8:$BH$273,3,FALSE)+VLOOKUP(AC138,'05'!$AC$8:$BP$273,3,FALSE)+VLOOKUP(AC138,'06'!$AC$8:$BH$274,3,FALSE)=0,"",VLOOKUP(AC138,'04'!$AC$8:$BH$273,3,FALSE)+VLOOKUP(AC138,'05'!$AC$8:$BP$273,3,FALSE)+VLOOKUP(AC138,'06'!$AC$8:$BH$274,3,FALSE))</f>
        <v/>
      </c>
      <c r="AF138" s="150"/>
      <c r="AG138" s="150"/>
      <c r="AH138" s="151"/>
      <c r="AI138" s="209" t="str">
        <f>IF(VLOOKUP(AC138,'04'!$AC$8:$BH$273,7,FALSE)+VLOOKUP(AC138,'05'!$AC$8:$BP$273,15,FALSE)+VLOOKUP(AC138,'06'!$AC$8:$BH$274,7,FALSE)=0,"",VLOOKUP(AC138,'04'!$AC$8:$BH$273,7,FALSE)+VLOOKUP(AC138,'05'!$AC$8:$BP$273,15,FALSE)+VLOOKUP(AC138,'06'!$AC$8:$BH$274,7,FALSE))</f>
        <v/>
      </c>
      <c r="AJ138" s="210"/>
      <c r="AK138" s="210"/>
      <c r="AL138" s="211"/>
      <c r="AM138" s="209" t="str">
        <f>IF(VLOOKUP($AC138,'04'!$AC$8:$BH$273,11,FALSE)+VLOOKUP($AC138,'05'!$AC$8:$BP$273,19,FALSE)+VLOOKUP($AC138,'06'!$AC$8:$BH$274,11,FALSE)=0,"",VLOOKUP($AC138,'04'!$AC$8:$BH$273,11,FALSE)+VLOOKUP($AC138,'05'!$AC$8:$BP$273,19,FALSE)+VLOOKUP($AC138,'06'!$AC$8:$BH$274,11,FALSE))</f>
        <v/>
      </c>
      <c r="AN138" s="210"/>
      <c r="AO138" s="210"/>
      <c r="AP138" s="211"/>
      <c r="AQ138" s="209" t="str">
        <f>IF(VLOOKUP($AC138,'04'!$AC$8:$BH$273,15,FALSE)+VLOOKUP($AC138,'05'!$AC$8:$BP$273,23,FALSE)+VLOOKUP($AC138,'06'!$AC$8:$BH$274,15,FALSE)=0,"",VLOOKUP($AC138,'04'!$AC$8:$BH$273,15,FALSE)+VLOOKUP($AC138,'05'!$AC$8:$BP$273,23,FALSE)+VLOOKUP($AC138,'06'!$AC$8:$BH$274,15,FALSE))</f>
        <v/>
      </c>
      <c r="AR138" s="210"/>
      <c r="AS138" s="210"/>
      <c r="AT138" s="211"/>
      <c r="AU138" s="149" t="str">
        <f>IF(VLOOKUP($AC138,'04'!$AC$8:$BH$273,19,FALSE)+VLOOKUP($AC138,'05'!$AC$8:$BP$273,27,FALSE)+VLOOKUP($AC138,'06'!$AC$8:$BH$274,19,FALSE)=0,"",VLOOKUP($AC138,'04'!$AC$8:$BH$273,19,FALSE)+VLOOKUP($AC138,'05'!$AC$8:$BP$273,27,FALSE)+VLOOKUP($AC138,'06'!$AC$8:$BH$274,19,FALSE))</f>
        <v/>
      </c>
      <c r="AV138" s="150"/>
      <c r="AW138" s="150"/>
      <c r="AX138" s="151"/>
      <c r="AY138" s="209" t="str">
        <f>IF(VLOOKUP($AC138,'04'!$AC$8:$BH$273,23,FALSE)+VLOOKUP($AC138,'05'!$AC$8:$BP$273,31,FALSE)+VLOOKUP($AC138,'06'!$AC$8:$BH$274,23,FALSE)=0,"",VLOOKUP($AC138,'04'!$AC$8:$BH$273,23,FALSE)+VLOOKUP($AC138,'05'!$AC$8:$BP$273,31,FALSE)+VLOOKUP($AC138,'06'!$AC$8:$BH$274,23,FALSE))</f>
        <v/>
      </c>
      <c r="AZ138" s="210"/>
      <c r="BA138" s="210"/>
      <c r="BB138" s="211"/>
      <c r="BC138" s="209" t="str">
        <f>IF(VLOOKUP($AC138,'04'!$AC$8:$BH$273,27,FALSE)+VLOOKUP($AC138,'05'!$AC$8:$BP$273,35,FALSE)+VLOOKUP($AC138,'06'!$AC$8:$BH$274,27,FALSE)=0,"",VLOOKUP($AC138,'04'!$AC$8:$BH$273,27,FALSE)+VLOOKUP($AC138,'05'!$AC$8:$BP$273,35,FALSE)+VLOOKUP($AC138,'06'!$AC$8:$BH$274,27,FALSE))</f>
        <v/>
      </c>
      <c r="BD138" s="210"/>
      <c r="BE138" s="210"/>
      <c r="BF138" s="211"/>
      <c r="BG138" s="202" t="str">
        <f t="shared" si="117"/>
        <v>n.é.</v>
      </c>
      <c r="BH138" s="203"/>
    </row>
    <row r="139" spans="1:60" ht="20.100000000000001" customHeight="1">
      <c r="A139" s="142">
        <v>132</v>
      </c>
      <c r="B139" s="143"/>
      <c r="C139" s="174" t="s">
        <v>109</v>
      </c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6"/>
      <c r="AC139" s="207" t="s">
        <v>117</v>
      </c>
      <c r="AD139" s="208"/>
      <c r="AE139" s="149" t="str">
        <f>IF(VLOOKUP(AC139,'04'!$AC$8:$BH$273,3,FALSE)+VLOOKUP(AC139,'05'!$AC$8:$BP$273,3,FALSE)+VLOOKUP(AC139,'06'!$AC$8:$BH$274,3,FALSE)=0,"",VLOOKUP(AC139,'04'!$AC$8:$BH$273,3,FALSE)+VLOOKUP(AC139,'05'!$AC$8:$BP$273,3,FALSE)+VLOOKUP(AC139,'06'!$AC$8:$BH$274,3,FALSE))</f>
        <v/>
      </c>
      <c r="AF139" s="150"/>
      <c r="AG139" s="150"/>
      <c r="AH139" s="151"/>
      <c r="AI139" s="209">
        <f>IF(VLOOKUP(AC139,'04'!$AC$8:$BH$273,7,FALSE)+VLOOKUP(AC139,'05'!$AC$8:$BP$273,15,FALSE)+VLOOKUP(AC139,'06'!$AC$8:$BH$274,7,FALSE)=0,"",VLOOKUP(AC139,'04'!$AC$8:$BH$273,7,FALSE)+VLOOKUP(AC139,'05'!$AC$8:$BP$273,15,FALSE)+VLOOKUP(AC139,'06'!$AC$8:$BH$274,7,FALSE))</f>
        <v>1868</v>
      </c>
      <c r="AJ139" s="210"/>
      <c r="AK139" s="210"/>
      <c r="AL139" s="211"/>
      <c r="AM139" s="209" t="str">
        <f>IF(VLOOKUP($AC139,'04'!$AC$8:$BH$273,11,FALSE)+VLOOKUP($AC139,'05'!$AC$8:$BP$273,19,FALSE)+VLOOKUP($AC139,'06'!$AC$8:$BH$274,11,FALSE)=0,"",VLOOKUP($AC139,'04'!$AC$8:$BH$273,11,FALSE)+VLOOKUP($AC139,'05'!$AC$8:$BP$273,19,FALSE)+VLOOKUP($AC139,'06'!$AC$8:$BH$274,11,FALSE))</f>
        <v/>
      </c>
      <c r="AN139" s="210"/>
      <c r="AO139" s="210"/>
      <c r="AP139" s="211"/>
      <c r="AQ139" s="209">
        <f>IF(VLOOKUP($AC139,'04'!$AC$8:$BH$273,15,FALSE)+VLOOKUP($AC139,'05'!$AC$8:$BP$273,23,FALSE)+VLOOKUP($AC139,'06'!$AC$8:$BH$274,15,FALSE)=0,"",VLOOKUP($AC139,'04'!$AC$8:$BH$273,15,FALSE)+VLOOKUP($AC139,'05'!$AC$8:$BP$273,23,FALSE)+VLOOKUP($AC139,'06'!$AC$8:$BH$274,15,FALSE))</f>
        <v>1868</v>
      </c>
      <c r="AR139" s="210"/>
      <c r="AS139" s="210"/>
      <c r="AT139" s="211"/>
      <c r="AU139" s="149" t="str">
        <f>IF(VLOOKUP($AC139,'04'!$AC$8:$BH$273,19,FALSE)+VLOOKUP($AC139,'05'!$AC$8:$BP$273,27,FALSE)+VLOOKUP($AC139,'06'!$AC$8:$BH$274,19,FALSE)=0,"",VLOOKUP($AC139,'04'!$AC$8:$BH$273,19,FALSE)+VLOOKUP($AC139,'05'!$AC$8:$BP$273,27,FALSE)+VLOOKUP($AC139,'06'!$AC$8:$BH$274,19,FALSE))</f>
        <v/>
      </c>
      <c r="AV139" s="150"/>
      <c r="AW139" s="150"/>
      <c r="AX139" s="151"/>
      <c r="AY139" s="209" t="str">
        <f>IF(VLOOKUP($AC139,'04'!$AC$8:$BH$273,23,FALSE)+VLOOKUP($AC139,'05'!$AC$8:$BP$273,31,FALSE)+VLOOKUP($AC139,'06'!$AC$8:$BH$274,23,FALSE)=0,"",VLOOKUP($AC139,'04'!$AC$8:$BH$273,23,FALSE)+VLOOKUP($AC139,'05'!$AC$8:$BP$273,31,FALSE)+VLOOKUP($AC139,'06'!$AC$8:$BH$274,23,FALSE))</f>
        <v/>
      </c>
      <c r="AZ139" s="210"/>
      <c r="BA139" s="210"/>
      <c r="BB139" s="211"/>
      <c r="BC139" s="209">
        <f>IF(VLOOKUP($AC139,'04'!$AC$8:$BH$273,27,FALSE)+VLOOKUP($AC139,'05'!$AC$8:$BP$273,35,FALSE)+VLOOKUP($AC139,'06'!$AC$8:$BH$274,27,FALSE)=0,"",VLOOKUP($AC139,'04'!$AC$8:$BH$273,27,FALSE)+VLOOKUP($AC139,'05'!$AC$8:$BP$273,35,FALSE)+VLOOKUP($AC139,'06'!$AC$8:$BH$274,27,FALSE))</f>
        <v>1868</v>
      </c>
      <c r="BD139" s="210"/>
      <c r="BE139" s="210"/>
      <c r="BF139" s="211"/>
      <c r="BG139" s="202">
        <f t="shared" si="117"/>
        <v>1</v>
      </c>
      <c r="BH139" s="203"/>
    </row>
    <row r="140" spans="1:60" ht="20.100000000000001" customHeight="1">
      <c r="A140" s="142">
        <v>133</v>
      </c>
      <c r="B140" s="143"/>
      <c r="C140" s="238" t="s">
        <v>110</v>
      </c>
      <c r="D140" s="239"/>
      <c r="E140" s="239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40"/>
      <c r="AC140" s="207" t="s">
        <v>118</v>
      </c>
      <c r="AD140" s="208"/>
      <c r="AE140" s="149" t="str">
        <f>IF(VLOOKUP(AC140,'04'!$AC$8:$BH$273,3,FALSE)+VLOOKUP(AC140,'05'!$AC$8:$BP$273,3,FALSE)+VLOOKUP(AC140,'06'!$AC$8:$BH$274,3,FALSE)=0,"",VLOOKUP(AC140,'04'!$AC$8:$BH$273,3,FALSE)+VLOOKUP(AC140,'05'!$AC$8:$BP$273,3,FALSE)+VLOOKUP(AC140,'06'!$AC$8:$BH$274,3,FALSE))</f>
        <v/>
      </c>
      <c r="AF140" s="150"/>
      <c r="AG140" s="150"/>
      <c r="AH140" s="151"/>
      <c r="AI140" s="209" t="str">
        <f>IF(VLOOKUP(AC140,'04'!$AC$8:$BH$273,7,FALSE)+VLOOKUP(AC140,'05'!$AC$8:$BP$273,15,FALSE)+VLOOKUP(AC140,'06'!$AC$8:$BH$274,7,FALSE)=0,"",VLOOKUP(AC140,'04'!$AC$8:$BH$273,7,FALSE)+VLOOKUP(AC140,'05'!$AC$8:$BP$273,15,FALSE)+VLOOKUP(AC140,'06'!$AC$8:$BH$274,7,FALSE))</f>
        <v/>
      </c>
      <c r="AJ140" s="210"/>
      <c r="AK140" s="210"/>
      <c r="AL140" s="211"/>
      <c r="AM140" s="209" t="str">
        <f>IF(VLOOKUP($AC140,'04'!$AC$8:$BH$273,11,FALSE)+VLOOKUP($AC140,'05'!$AC$8:$BP$273,19,FALSE)+VLOOKUP($AC140,'06'!$AC$8:$BH$274,11,FALSE)=0,"",VLOOKUP($AC140,'04'!$AC$8:$BH$273,11,FALSE)+VLOOKUP($AC140,'05'!$AC$8:$BP$273,19,FALSE)+VLOOKUP($AC140,'06'!$AC$8:$BH$274,11,FALSE))</f>
        <v/>
      </c>
      <c r="AN140" s="210"/>
      <c r="AO140" s="210"/>
      <c r="AP140" s="211"/>
      <c r="AQ140" s="209" t="str">
        <f>IF(VLOOKUP($AC140,'04'!$AC$8:$BH$273,15,FALSE)+VLOOKUP($AC140,'05'!$AC$8:$BP$273,23,FALSE)+VLOOKUP($AC140,'06'!$AC$8:$BH$274,15,FALSE)=0,"",VLOOKUP($AC140,'04'!$AC$8:$BH$273,15,FALSE)+VLOOKUP($AC140,'05'!$AC$8:$BP$273,23,FALSE)+VLOOKUP($AC140,'06'!$AC$8:$BH$274,15,FALSE))</f>
        <v/>
      </c>
      <c r="AR140" s="210"/>
      <c r="AS140" s="210"/>
      <c r="AT140" s="211"/>
      <c r="AU140" s="149" t="str">
        <f>IF(VLOOKUP($AC140,'04'!$AC$8:$BH$273,19,FALSE)+VLOOKUP($AC140,'05'!$AC$8:$BP$273,27,FALSE)+VLOOKUP($AC140,'06'!$AC$8:$BH$274,19,FALSE)=0,"",VLOOKUP($AC140,'04'!$AC$8:$BH$273,19,FALSE)+VLOOKUP($AC140,'05'!$AC$8:$BP$273,27,FALSE)+VLOOKUP($AC140,'06'!$AC$8:$BH$274,19,FALSE))</f>
        <v/>
      </c>
      <c r="AV140" s="150"/>
      <c r="AW140" s="150"/>
      <c r="AX140" s="151"/>
      <c r="AY140" s="209" t="str">
        <f>IF(VLOOKUP($AC140,'04'!$AC$8:$BH$273,23,FALSE)+VLOOKUP($AC140,'05'!$AC$8:$BP$273,31,FALSE)+VLOOKUP($AC140,'06'!$AC$8:$BH$274,23,FALSE)=0,"",VLOOKUP($AC140,'04'!$AC$8:$BH$273,23,FALSE)+VLOOKUP($AC140,'05'!$AC$8:$BP$273,31,FALSE)+VLOOKUP($AC140,'06'!$AC$8:$BH$274,23,FALSE))</f>
        <v/>
      </c>
      <c r="AZ140" s="210"/>
      <c r="BA140" s="210"/>
      <c r="BB140" s="211"/>
      <c r="BC140" s="209" t="str">
        <f>IF(VLOOKUP($AC140,'04'!$AC$8:$BH$273,27,FALSE)+VLOOKUP($AC140,'05'!$AC$8:$BP$273,35,FALSE)+VLOOKUP($AC140,'06'!$AC$8:$BH$274,27,FALSE)=0,"",VLOOKUP($AC140,'04'!$AC$8:$BH$273,27,FALSE)+VLOOKUP($AC140,'05'!$AC$8:$BP$273,35,FALSE)+VLOOKUP($AC140,'06'!$AC$8:$BH$274,27,FALSE))</f>
        <v/>
      </c>
      <c r="BD140" s="210"/>
      <c r="BE140" s="210"/>
      <c r="BF140" s="211"/>
      <c r="BG140" s="202" t="str">
        <f t="shared" si="117"/>
        <v>n.é.</v>
      </c>
      <c r="BH140" s="203"/>
    </row>
    <row r="141" spans="1:60" ht="20.100000000000001" customHeight="1">
      <c r="A141" s="142">
        <v>134</v>
      </c>
      <c r="B141" s="143"/>
      <c r="C141" s="238" t="s">
        <v>111</v>
      </c>
      <c r="D141" s="239"/>
      <c r="E141" s="239"/>
      <c r="F141" s="239"/>
      <c r="G141" s="239"/>
      <c r="H141" s="239"/>
      <c r="I141" s="239"/>
      <c r="J141" s="239"/>
      <c r="K141" s="239"/>
      <c r="L141" s="239"/>
      <c r="M141" s="239"/>
      <c r="N141" s="239"/>
      <c r="O141" s="239"/>
      <c r="P141" s="239"/>
      <c r="Q141" s="239"/>
      <c r="R141" s="239"/>
      <c r="S141" s="239"/>
      <c r="T141" s="239"/>
      <c r="U141" s="239"/>
      <c r="V141" s="239"/>
      <c r="W141" s="239"/>
      <c r="X141" s="239"/>
      <c r="Y141" s="239"/>
      <c r="Z141" s="239"/>
      <c r="AA141" s="239"/>
      <c r="AB141" s="240"/>
      <c r="AC141" s="207" t="s">
        <v>119</v>
      </c>
      <c r="AD141" s="208"/>
      <c r="AE141" s="149">
        <f>IF(VLOOKUP(AC141,'04'!$AC$8:$BH$273,3,FALSE)+VLOOKUP(AC141,'05'!$AC$8:$BP$273,3,FALSE)+VLOOKUP(AC141,'06'!$AC$8:$BH$274,3,FALSE)=0,"",VLOOKUP(AC141,'04'!$AC$8:$BH$273,3,FALSE)+VLOOKUP(AC141,'05'!$AC$8:$BP$273,3,FALSE)+VLOOKUP(AC141,'06'!$AC$8:$BH$274,3,FALSE))</f>
        <v>3000</v>
      </c>
      <c r="AF141" s="150"/>
      <c r="AG141" s="150"/>
      <c r="AH141" s="151"/>
      <c r="AI141" s="209">
        <f>IF(VLOOKUP(AC141,'04'!$AC$8:$BH$273,7,FALSE)+VLOOKUP(AC141,'05'!$AC$8:$BP$273,15,FALSE)+VLOOKUP(AC141,'06'!$AC$8:$BH$274,7,FALSE)=0,"",VLOOKUP(AC141,'04'!$AC$8:$BH$273,7,FALSE)+VLOOKUP(AC141,'05'!$AC$8:$BP$273,15,FALSE)+VLOOKUP(AC141,'06'!$AC$8:$BH$274,7,FALSE))</f>
        <v>53</v>
      </c>
      <c r="AJ141" s="210"/>
      <c r="AK141" s="210"/>
      <c r="AL141" s="211"/>
      <c r="AM141" s="209" t="str">
        <f>IF(VLOOKUP($AC141,'04'!$AC$8:$BH$273,11,FALSE)+VLOOKUP($AC141,'05'!$AC$8:$BP$273,19,FALSE)+VLOOKUP($AC141,'06'!$AC$8:$BH$274,11,FALSE)=0,"",VLOOKUP($AC141,'04'!$AC$8:$BH$273,11,FALSE)+VLOOKUP($AC141,'05'!$AC$8:$BP$273,19,FALSE)+VLOOKUP($AC141,'06'!$AC$8:$BH$274,11,FALSE))</f>
        <v/>
      </c>
      <c r="AN141" s="210"/>
      <c r="AO141" s="210"/>
      <c r="AP141" s="211"/>
      <c r="AQ141" s="209">
        <f>IF(VLOOKUP($AC141,'04'!$AC$8:$BH$273,15,FALSE)+VLOOKUP($AC141,'05'!$AC$8:$BP$273,23,FALSE)+VLOOKUP($AC141,'06'!$AC$8:$BH$274,15,FALSE)=0,"",VLOOKUP($AC141,'04'!$AC$8:$BH$273,15,FALSE)+VLOOKUP($AC141,'05'!$AC$8:$BP$273,23,FALSE)+VLOOKUP($AC141,'06'!$AC$8:$BH$274,15,FALSE))</f>
        <v>53</v>
      </c>
      <c r="AR141" s="210"/>
      <c r="AS141" s="210"/>
      <c r="AT141" s="211"/>
      <c r="AU141" s="149" t="str">
        <f>IF(VLOOKUP($AC141,'04'!$AC$8:$BH$273,19,FALSE)+VLOOKUP($AC141,'05'!$AC$8:$BP$273,27,FALSE)+VLOOKUP($AC141,'06'!$AC$8:$BH$274,19,FALSE)=0,"",VLOOKUP($AC141,'04'!$AC$8:$BH$273,19,FALSE)+VLOOKUP($AC141,'05'!$AC$8:$BP$273,27,FALSE)+VLOOKUP($AC141,'06'!$AC$8:$BH$274,19,FALSE))</f>
        <v/>
      </c>
      <c r="AV141" s="150"/>
      <c r="AW141" s="150"/>
      <c r="AX141" s="151"/>
      <c r="AY141" s="209" t="str">
        <f>IF(VLOOKUP($AC141,'04'!$AC$8:$BH$273,23,FALSE)+VLOOKUP($AC141,'05'!$AC$8:$BP$273,31,FALSE)+VLOOKUP($AC141,'06'!$AC$8:$BH$274,23,FALSE)=0,"",VLOOKUP($AC141,'04'!$AC$8:$BH$273,23,FALSE)+VLOOKUP($AC141,'05'!$AC$8:$BP$273,31,FALSE)+VLOOKUP($AC141,'06'!$AC$8:$BH$274,23,FALSE))</f>
        <v/>
      </c>
      <c r="AZ141" s="210"/>
      <c r="BA141" s="210"/>
      <c r="BB141" s="211"/>
      <c r="BC141" s="209">
        <f>IF(VLOOKUP($AC141,'04'!$AC$8:$BH$273,27,FALSE)+VLOOKUP($AC141,'05'!$AC$8:$BP$273,35,FALSE)+VLOOKUP($AC141,'06'!$AC$8:$BH$274,27,FALSE)=0,"",VLOOKUP($AC141,'04'!$AC$8:$BH$273,27,FALSE)+VLOOKUP($AC141,'05'!$AC$8:$BP$273,35,FALSE)+VLOOKUP($AC141,'06'!$AC$8:$BH$274,27,FALSE))</f>
        <v>53</v>
      </c>
      <c r="BD141" s="210"/>
      <c r="BE141" s="210"/>
      <c r="BF141" s="211"/>
      <c r="BG141" s="202">
        <f t="shared" si="117"/>
        <v>1</v>
      </c>
      <c r="BH141" s="203"/>
    </row>
    <row r="142" spans="1:60" ht="20.100000000000001" customHeight="1">
      <c r="A142" s="142">
        <v>135</v>
      </c>
      <c r="B142" s="143"/>
      <c r="C142" s="238" t="s">
        <v>112</v>
      </c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  <c r="AA142" s="239"/>
      <c r="AB142" s="240"/>
      <c r="AC142" s="207" t="s">
        <v>120</v>
      </c>
      <c r="AD142" s="208"/>
      <c r="AE142" s="149">
        <f>IF(VLOOKUP(AC142,'04'!$AC$8:$BH$273,3,FALSE)+VLOOKUP(AC142,'05'!$AC$8:$BP$273,3,FALSE)+VLOOKUP(AC142,'06'!$AC$8:$BH$274,3,FALSE)=0,"",VLOOKUP(AC142,'04'!$AC$8:$BH$273,3,FALSE)+VLOOKUP(AC142,'05'!$AC$8:$BP$273,3,FALSE)+VLOOKUP(AC142,'06'!$AC$8:$BH$274,3,FALSE))</f>
        <v>20925</v>
      </c>
      <c r="AF142" s="150"/>
      <c r="AG142" s="150"/>
      <c r="AH142" s="151"/>
      <c r="AI142" s="209">
        <f>IF(VLOOKUP(AC142,'04'!$AC$8:$BH$273,7,FALSE)+VLOOKUP(AC142,'05'!$AC$8:$BP$273,15,FALSE)+VLOOKUP(AC142,'06'!$AC$8:$BH$274,7,FALSE)=0,"",VLOOKUP(AC142,'04'!$AC$8:$BH$273,7,FALSE)+VLOOKUP(AC142,'05'!$AC$8:$BP$273,15,FALSE)+VLOOKUP(AC142,'06'!$AC$8:$BH$274,7,FALSE))</f>
        <v>11763</v>
      </c>
      <c r="AJ142" s="210"/>
      <c r="AK142" s="210"/>
      <c r="AL142" s="211"/>
      <c r="AM142" s="209" t="str">
        <f>IF(VLOOKUP($AC142,'04'!$AC$8:$BH$273,11,FALSE)+VLOOKUP($AC142,'05'!$AC$8:$BP$273,19,FALSE)+VLOOKUP($AC142,'06'!$AC$8:$BH$274,11,FALSE)=0,"",VLOOKUP($AC142,'04'!$AC$8:$BH$273,11,FALSE)+VLOOKUP($AC142,'05'!$AC$8:$BP$273,19,FALSE)+VLOOKUP($AC142,'06'!$AC$8:$BH$274,11,FALSE))</f>
        <v/>
      </c>
      <c r="AN142" s="210"/>
      <c r="AO142" s="210"/>
      <c r="AP142" s="211"/>
      <c r="AQ142" s="209">
        <f>IF(VLOOKUP($AC142,'04'!$AC$8:$BH$273,15,FALSE)+VLOOKUP($AC142,'05'!$AC$8:$BP$273,23,FALSE)+VLOOKUP($AC142,'06'!$AC$8:$BH$274,15,FALSE)=0,"",VLOOKUP($AC142,'04'!$AC$8:$BH$273,15,FALSE)+VLOOKUP($AC142,'05'!$AC$8:$BP$273,23,FALSE)+VLOOKUP($AC142,'06'!$AC$8:$BH$274,15,FALSE))</f>
        <v>11763</v>
      </c>
      <c r="AR142" s="210"/>
      <c r="AS142" s="210"/>
      <c r="AT142" s="211"/>
      <c r="AU142" s="149" t="str">
        <f>IF(VLOOKUP($AC142,'04'!$AC$8:$BH$273,19,FALSE)+VLOOKUP($AC142,'05'!$AC$8:$BP$273,27,FALSE)+VLOOKUP($AC142,'06'!$AC$8:$BH$274,19,FALSE)=0,"",VLOOKUP($AC142,'04'!$AC$8:$BH$273,19,FALSE)+VLOOKUP($AC142,'05'!$AC$8:$BP$273,27,FALSE)+VLOOKUP($AC142,'06'!$AC$8:$BH$274,19,FALSE))</f>
        <v/>
      </c>
      <c r="AV142" s="150"/>
      <c r="AW142" s="150"/>
      <c r="AX142" s="151"/>
      <c r="AY142" s="209" t="str">
        <f>IF(VLOOKUP($AC142,'04'!$AC$8:$BH$273,23,FALSE)+VLOOKUP($AC142,'05'!$AC$8:$BP$273,31,FALSE)+VLOOKUP($AC142,'06'!$AC$8:$BH$274,23,FALSE)=0,"",VLOOKUP($AC142,'04'!$AC$8:$BH$273,23,FALSE)+VLOOKUP($AC142,'05'!$AC$8:$BP$273,31,FALSE)+VLOOKUP($AC142,'06'!$AC$8:$BH$274,23,FALSE))</f>
        <v/>
      </c>
      <c r="AZ142" s="210"/>
      <c r="BA142" s="210"/>
      <c r="BB142" s="211"/>
      <c r="BC142" s="209">
        <f>IF(VLOOKUP($AC142,'04'!$AC$8:$BH$273,27,FALSE)+VLOOKUP($AC142,'05'!$AC$8:$BP$273,35,FALSE)+VLOOKUP($AC142,'06'!$AC$8:$BH$274,27,FALSE)=0,"",VLOOKUP($AC142,'04'!$AC$8:$BH$273,27,FALSE)+VLOOKUP($AC142,'05'!$AC$8:$BP$273,35,FALSE)+VLOOKUP($AC142,'06'!$AC$8:$BH$274,27,FALSE))</f>
        <v>11763</v>
      </c>
      <c r="BD142" s="210"/>
      <c r="BE142" s="210"/>
      <c r="BF142" s="211"/>
      <c r="BG142" s="202">
        <f t="shared" si="117"/>
        <v>1</v>
      </c>
      <c r="BH142" s="203"/>
    </row>
    <row r="143" spans="1:60" ht="20.100000000000001" customHeight="1">
      <c r="A143" s="142">
        <v>136</v>
      </c>
      <c r="B143" s="143"/>
      <c r="C143" s="174" t="s">
        <v>113</v>
      </c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6"/>
      <c r="AC143" s="207" t="s">
        <v>121</v>
      </c>
      <c r="AD143" s="208"/>
      <c r="AE143" s="149">
        <f>IF(VLOOKUP(AC143,'04'!$AC$8:$BH$273,3,FALSE)+VLOOKUP(AC143,'05'!$AC$8:$BP$273,3,FALSE)+VLOOKUP(AC143,'06'!$AC$8:$BH$274,3,FALSE)=0,"",VLOOKUP(AC143,'04'!$AC$8:$BH$273,3,FALSE)+VLOOKUP(AC143,'05'!$AC$8:$BP$273,3,FALSE)+VLOOKUP(AC143,'06'!$AC$8:$BH$274,3,FALSE))</f>
        <v>5735</v>
      </c>
      <c r="AF143" s="150"/>
      <c r="AG143" s="150"/>
      <c r="AH143" s="151"/>
      <c r="AI143" s="209">
        <f>IF(VLOOKUP(AC143,'04'!$AC$8:$BH$273,7,FALSE)+VLOOKUP(AC143,'05'!$AC$8:$BP$273,15,FALSE)+VLOOKUP(AC143,'06'!$AC$8:$BH$274,7,FALSE)=0,"",VLOOKUP(AC143,'04'!$AC$8:$BH$273,7,FALSE)+VLOOKUP(AC143,'05'!$AC$8:$BP$273,15,FALSE)+VLOOKUP(AC143,'06'!$AC$8:$BH$274,7,FALSE))</f>
        <v>5548</v>
      </c>
      <c r="AJ143" s="210"/>
      <c r="AK143" s="210"/>
      <c r="AL143" s="211"/>
      <c r="AM143" s="209" t="str">
        <f>IF(VLOOKUP($AC143,'04'!$AC$8:$BH$273,11,FALSE)+VLOOKUP($AC143,'05'!$AC$8:$BP$273,19,FALSE)+VLOOKUP($AC143,'06'!$AC$8:$BH$274,11,FALSE)=0,"",VLOOKUP($AC143,'04'!$AC$8:$BH$273,11,FALSE)+VLOOKUP($AC143,'05'!$AC$8:$BP$273,19,FALSE)+VLOOKUP($AC143,'06'!$AC$8:$BH$274,11,FALSE))</f>
        <v/>
      </c>
      <c r="AN143" s="210"/>
      <c r="AO143" s="210"/>
      <c r="AP143" s="211"/>
      <c r="AQ143" s="209">
        <f>IF(VLOOKUP($AC143,'04'!$AC$8:$BH$273,15,FALSE)+VLOOKUP($AC143,'05'!$AC$8:$BP$273,23,FALSE)+VLOOKUP($AC143,'06'!$AC$8:$BH$274,15,FALSE)=0,"",VLOOKUP($AC143,'04'!$AC$8:$BH$273,15,FALSE)+VLOOKUP($AC143,'05'!$AC$8:$BP$273,23,FALSE)+VLOOKUP($AC143,'06'!$AC$8:$BH$274,15,FALSE))</f>
        <v>5548</v>
      </c>
      <c r="AR143" s="210"/>
      <c r="AS143" s="210"/>
      <c r="AT143" s="211"/>
      <c r="AU143" s="149" t="str">
        <f>IF(VLOOKUP($AC143,'04'!$AC$8:$BH$273,19,FALSE)+VLOOKUP($AC143,'05'!$AC$8:$BP$273,27,FALSE)+VLOOKUP($AC143,'06'!$AC$8:$BH$274,19,FALSE)=0,"",VLOOKUP($AC143,'04'!$AC$8:$BH$273,19,FALSE)+VLOOKUP($AC143,'05'!$AC$8:$BP$273,27,FALSE)+VLOOKUP($AC143,'06'!$AC$8:$BH$274,19,FALSE))</f>
        <v/>
      </c>
      <c r="AV143" s="150"/>
      <c r="AW143" s="150"/>
      <c r="AX143" s="151"/>
      <c r="AY143" s="209" t="str">
        <f>IF(VLOOKUP($AC143,'04'!$AC$8:$BH$273,23,FALSE)+VLOOKUP($AC143,'05'!$AC$8:$BP$273,31,FALSE)+VLOOKUP($AC143,'06'!$AC$8:$BH$274,23,FALSE)=0,"",VLOOKUP($AC143,'04'!$AC$8:$BH$273,23,FALSE)+VLOOKUP($AC143,'05'!$AC$8:$BP$273,31,FALSE)+VLOOKUP($AC143,'06'!$AC$8:$BH$274,23,FALSE))</f>
        <v/>
      </c>
      <c r="AZ143" s="210"/>
      <c r="BA143" s="210"/>
      <c r="BB143" s="211"/>
      <c r="BC143" s="209">
        <f>IF(VLOOKUP($AC143,'04'!$AC$8:$BH$273,27,FALSE)+VLOOKUP($AC143,'05'!$AC$8:$BP$273,35,FALSE)+VLOOKUP($AC143,'06'!$AC$8:$BH$274,27,FALSE)=0,"",VLOOKUP($AC143,'04'!$AC$8:$BH$273,27,FALSE)+VLOOKUP($AC143,'05'!$AC$8:$BP$273,35,FALSE)+VLOOKUP($AC143,'06'!$AC$8:$BH$274,27,FALSE))</f>
        <v>5548</v>
      </c>
      <c r="BD143" s="210"/>
      <c r="BE143" s="210"/>
      <c r="BF143" s="211"/>
      <c r="BG143" s="202">
        <f t="shared" si="117"/>
        <v>1</v>
      </c>
      <c r="BH143" s="203"/>
    </row>
    <row r="144" spans="1:60" ht="20.100000000000001" customHeight="1">
      <c r="A144" s="142">
        <v>137</v>
      </c>
      <c r="B144" s="143"/>
      <c r="C144" s="174" t="s">
        <v>114</v>
      </c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6"/>
      <c r="AC144" s="207" t="s">
        <v>122</v>
      </c>
      <c r="AD144" s="208"/>
      <c r="AE144" s="149" t="str">
        <f>IF(VLOOKUP(AC144,'04'!$AC$8:$BH$273,3,FALSE)+VLOOKUP(AC144,'05'!$AC$8:$BP$273,3,FALSE)+VLOOKUP(AC144,'06'!$AC$8:$BH$274,3,FALSE)=0,"",VLOOKUP(AC144,'04'!$AC$8:$BH$273,3,FALSE)+VLOOKUP(AC144,'05'!$AC$8:$BP$273,3,FALSE)+VLOOKUP(AC144,'06'!$AC$8:$BH$274,3,FALSE))</f>
        <v/>
      </c>
      <c r="AF144" s="150"/>
      <c r="AG144" s="150"/>
      <c r="AH144" s="151"/>
      <c r="AI144" s="209">
        <f>IF(VLOOKUP(AC144,'04'!$AC$8:$BH$273,7,FALSE)+VLOOKUP(AC144,'05'!$AC$8:$BP$273,15,FALSE)+VLOOKUP(AC144,'06'!$AC$8:$BH$274,7,FALSE)=0,"",VLOOKUP(AC144,'04'!$AC$8:$BH$273,7,FALSE)+VLOOKUP(AC144,'05'!$AC$8:$BP$273,15,FALSE)+VLOOKUP(AC144,'06'!$AC$8:$BH$274,7,FALSE))</f>
        <v>80</v>
      </c>
      <c r="AJ144" s="210"/>
      <c r="AK144" s="210"/>
      <c r="AL144" s="211"/>
      <c r="AM144" s="209" t="str">
        <f>IF(VLOOKUP($AC144,'04'!$AC$8:$BH$273,11,FALSE)+VLOOKUP($AC144,'05'!$AC$8:$BP$273,19,FALSE)+VLOOKUP($AC144,'06'!$AC$8:$BH$274,11,FALSE)=0,"",VLOOKUP($AC144,'04'!$AC$8:$BH$273,11,FALSE)+VLOOKUP($AC144,'05'!$AC$8:$BP$273,19,FALSE)+VLOOKUP($AC144,'06'!$AC$8:$BH$274,11,FALSE))</f>
        <v/>
      </c>
      <c r="AN144" s="210"/>
      <c r="AO144" s="210"/>
      <c r="AP144" s="211"/>
      <c r="AQ144" s="209">
        <f>IF(VLOOKUP($AC144,'04'!$AC$8:$BH$273,15,FALSE)+VLOOKUP($AC144,'05'!$AC$8:$BP$273,23,FALSE)+VLOOKUP($AC144,'06'!$AC$8:$BH$274,15,FALSE)=0,"",VLOOKUP($AC144,'04'!$AC$8:$BH$273,15,FALSE)+VLOOKUP($AC144,'05'!$AC$8:$BP$273,23,FALSE)+VLOOKUP($AC144,'06'!$AC$8:$BH$274,15,FALSE))</f>
        <v>80</v>
      </c>
      <c r="AR144" s="210"/>
      <c r="AS144" s="210"/>
      <c r="AT144" s="211"/>
      <c r="AU144" s="149" t="str">
        <f>IF(VLOOKUP($AC144,'04'!$AC$8:$BH$273,19,FALSE)+VLOOKUP($AC144,'05'!$AC$8:$BP$273,27,FALSE)+VLOOKUP($AC144,'06'!$AC$8:$BH$274,19,FALSE)=0,"",VLOOKUP($AC144,'04'!$AC$8:$BH$273,19,FALSE)+VLOOKUP($AC144,'05'!$AC$8:$BP$273,27,FALSE)+VLOOKUP($AC144,'06'!$AC$8:$BH$274,19,FALSE))</f>
        <v/>
      </c>
      <c r="AV144" s="150"/>
      <c r="AW144" s="150"/>
      <c r="AX144" s="151"/>
      <c r="AY144" s="209" t="str">
        <f>IF(VLOOKUP($AC144,'04'!$AC$8:$BH$273,23,FALSE)+VLOOKUP($AC144,'05'!$AC$8:$BP$273,31,FALSE)+VLOOKUP($AC144,'06'!$AC$8:$BH$274,23,FALSE)=0,"",VLOOKUP($AC144,'04'!$AC$8:$BH$273,23,FALSE)+VLOOKUP($AC144,'05'!$AC$8:$BP$273,31,FALSE)+VLOOKUP($AC144,'06'!$AC$8:$BH$274,23,FALSE))</f>
        <v/>
      </c>
      <c r="AZ144" s="210"/>
      <c r="BA144" s="210"/>
      <c r="BB144" s="211"/>
      <c r="BC144" s="209">
        <f>IF(VLOOKUP($AC144,'04'!$AC$8:$BH$273,27,FALSE)+VLOOKUP($AC144,'05'!$AC$8:$BP$273,35,FALSE)+VLOOKUP($AC144,'06'!$AC$8:$BH$274,27,FALSE)=0,"",VLOOKUP($AC144,'04'!$AC$8:$BH$273,27,FALSE)+VLOOKUP($AC144,'05'!$AC$8:$BP$273,35,FALSE)+VLOOKUP($AC144,'06'!$AC$8:$BH$274,27,FALSE))</f>
        <v>80</v>
      </c>
      <c r="BD144" s="210"/>
      <c r="BE144" s="210"/>
      <c r="BF144" s="211"/>
      <c r="BG144" s="202">
        <f t="shared" si="117"/>
        <v>1</v>
      </c>
      <c r="BH144" s="203"/>
    </row>
    <row r="145" spans="1:60" ht="20.100000000000001" customHeight="1">
      <c r="A145" s="142">
        <v>138</v>
      </c>
      <c r="B145" s="143"/>
      <c r="C145" s="174" t="s">
        <v>115</v>
      </c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6"/>
      <c r="AC145" s="207" t="s">
        <v>123</v>
      </c>
      <c r="AD145" s="208"/>
      <c r="AE145" s="149">
        <f>IF(VLOOKUP(AC145,'04'!$AC$8:$BH$273,3,FALSE)+VLOOKUP(AC145,'05'!$AC$8:$BP$273,3,FALSE)+VLOOKUP(AC145,'06'!$AC$8:$BH$274,3,FALSE)=0,"",VLOOKUP(AC145,'04'!$AC$8:$BH$273,3,FALSE)+VLOOKUP(AC145,'05'!$AC$8:$BP$273,3,FALSE)+VLOOKUP(AC145,'06'!$AC$8:$BH$274,3,FALSE))</f>
        <v>3500</v>
      </c>
      <c r="AF145" s="150"/>
      <c r="AG145" s="150"/>
      <c r="AH145" s="151"/>
      <c r="AI145" s="209">
        <f>IF(VLOOKUP(AC145,'04'!$AC$8:$BH$273,7,FALSE)+VLOOKUP(AC145,'05'!$AC$8:$BP$273,15,FALSE)+VLOOKUP(AC145,'06'!$AC$8:$BH$274,7,FALSE)=0,"",VLOOKUP(AC145,'04'!$AC$8:$BH$273,7,FALSE)+VLOOKUP(AC145,'05'!$AC$8:$BP$273,15,FALSE)+VLOOKUP(AC145,'06'!$AC$8:$BH$274,7,FALSE))</f>
        <v>9574</v>
      </c>
      <c r="AJ145" s="210"/>
      <c r="AK145" s="210"/>
      <c r="AL145" s="211"/>
      <c r="AM145" s="209">
        <f>IF(VLOOKUP($AC145,'04'!$AC$8:$BH$273,11,FALSE)+VLOOKUP($AC145,'05'!$AC$8:$BP$273,19,FALSE)+VLOOKUP($AC145,'06'!$AC$8:$BH$274,11,FALSE)=0,"",VLOOKUP($AC145,'04'!$AC$8:$BH$273,11,FALSE)+VLOOKUP($AC145,'05'!$AC$8:$BP$273,19,FALSE)+VLOOKUP($AC145,'06'!$AC$8:$BH$274,11,FALSE))</f>
        <v>1020</v>
      </c>
      <c r="AN145" s="210"/>
      <c r="AO145" s="210"/>
      <c r="AP145" s="211"/>
      <c r="AQ145" s="209">
        <f>IF(VLOOKUP($AC145,'04'!$AC$8:$BH$273,15,FALSE)+VLOOKUP($AC145,'05'!$AC$8:$BP$273,23,FALSE)+VLOOKUP($AC145,'06'!$AC$8:$BH$274,15,FALSE)=0,"",VLOOKUP($AC145,'04'!$AC$8:$BH$273,15,FALSE)+VLOOKUP($AC145,'05'!$AC$8:$BP$273,23,FALSE)+VLOOKUP($AC145,'06'!$AC$8:$BH$274,15,FALSE))</f>
        <v>8554</v>
      </c>
      <c r="AR145" s="210"/>
      <c r="AS145" s="210"/>
      <c r="AT145" s="211"/>
      <c r="AU145" s="149" t="str">
        <f>IF(VLOOKUP($AC145,'04'!$AC$8:$BH$273,19,FALSE)+VLOOKUP($AC145,'05'!$AC$8:$BP$273,27,FALSE)+VLOOKUP($AC145,'06'!$AC$8:$BH$274,19,FALSE)=0,"",VLOOKUP($AC145,'04'!$AC$8:$BH$273,19,FALSE)+VLOOKUP($AC145,'05'!$AC$8:$BP$273,27,FALSE)+VLOOKUP($AC145,'06'!$AC$8:$BH$274,19,FALSE))</f>
        <v/>
      </c>
      <c r="AV145" s="150"/>
      <c r="AW145" s="150"/>
      <c r="AX145" s="151"/>
      <c r="AY145" s="209" t="str">
        <f>IF(VLOOKUP($AC145,'04'!$AC$8:$BH$273,23,FALSE)+VLOOKUP($AC145,'05'!$AC$8:$BP$273,31,FALSE)+VLOOKUP($AC145,'06'!$AC$8:$BH$274,23,FALSE)=0,"",VLOOKUP($AC145,'04'!$AC$8:$BH$273,23,FALSE)+VLOOKUP($AC145,'05'!$AC$8:$BP$273,31,FALSE)+VLOOKUP($AC145,'06'!$AC$8:$BH$274,23,FALSE))</f>
        <v/>
      </c>
      <c r="AZ145" s="210"/>
      <c r="BA145" s="210"/>
      <c r="BB145" s="211"/>
      <c r="BC145" s="209">
        <f>IF(VLOOKUP($AC145,'04'!$AC$8:$BH$273,27,FALSE)+VLOOKUP($AC145,'05'!$AC$8:$BP$273,35,FALSE)+VLOOKUP($AC145,'06'!$AC$8:$BH$274,27,FALSE)=0,"",VLOOKUP($AC145,'04'!$AC$8:$BH$273,27,FALSE)+VLOOKUP($AC145,'05'!$AC$8:$BP$273,35,FALSE)+VLOOKUP($AC145,'06'!$AC$8:$BH$274,27,FALSE))</f>
        <v>8554</v>
      </c>
      <c r="BD145" s="210"/>
      <c r="BE145" s="210"/>
      <c r="BF145" s="211"/>
      <c r="BG145" s="202">
        <f t="shared" si="117"/>
        <v>0.89346145811573008</v>
      </c>
      <c r="BH145" s="203"/>
    </row>
    <row r="146" spans="1:60" s="3" customFormat="1" ht="20.100000000000001" customHeight="1">
      <c r="A146" s="162">
        <v>139</v>
      </c>
      <c r="B146" s="163"/>
      <c r="C146" s="177" t="s">
        <v>480</v>
      </c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  <c r="Y146" s="178"/>
      <c r="Z146" s="178"/>
      <c r="AA146" s="178"/>
      <c r="AB146" s="179"/>
      <c r="AC146" s="230" t="s">
        <v>58</v>
      </c>
      <c r="AD146" s="231"/>
      <c r="AE146" s="169">
        <f>SUM(AE138:AH145)</f>
        <v>33160</v>
      </c>
      <c r="AF146" s="170"/>
      <c r="AG146" s="170"/>
      <c r="AH146" s="171"/>
      <c r="AI146" s="169">
        <f t="shared" ref="AI146" si="118">SUM(AI138:AL145)</f>
        <v>28886</v>
      </c>
      <c r="AJ146" s="170"/>
      <c r="AK146" s="170"/>
      <c r="AL146" s="171"/>
      <c r="AM146" s="169">
        <f t="shared" ref="AM146" si="119">SUM(AM138:AP145)</f>
        <v>1020</v>
      </c>
      <c r="AN146" s="170"/>
      <c r="AO146" s="170"/>
      <c r="AP146" s="171"/>
      <c r="AQ146" s="169">
        <f t="shared" ref="AQ146" si="120">SUM(AQ138:AT145)</f>
        <v>27866</v>
      </c>
      <c r="AR146" s="170"/>
      <c r="AS146" s="170"/>
      <c r="AT146" s="171"/>
      <c r="AU146" s="169">
        <f t="shared" ref="AU146" si="121">SUM(AU138:AX145)</f>
        <v>0</v>
      </c>
      <c r="AV146" s="170"/>
      <c r="AW146" s="170"/>
      <c r="AX146" s="171"/>
      <c r="AY146" s="169">
        <f t="shared" ref="AY146" si="122">SUM(AY138:BB145)</f>
        <v>0</v>
      </c>
      <c r="AZ146" s="170"/>
      <c r="BA146" s="170"/>
      <c r="BB146" s="171"/>
      <c r="BC146" s="169">
        <f t="shared" ref="BC146" si="123">SUM(BC138:BF145)</f>
        <v>27866</v>
      </c>
      <c r="BD146" s="170"/>
      <c r="BE146" s="170"/>
      <c r="BF146" s="171"/>
      <c r="BG146" s="172">
        <f t="shared" si="117"/>
        <v>0.96468877656996466</v>
      </c>
      <c r="BH146" s="173"/>
    </row>
    <row r="147" spans="1:60" ht="20.100000000000001" customHeight="1">
      <c r="A147" s="142">
        <v>140</v>
      </c>
      <c r="B147" s="143"/>
      <c r="C147" s="241" t="s">
        <v>143</v>
      </c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3"/>
      <c r="AC147" s="207" t="s">
        <v>131</v>
      </c>
      <c r="AD147" s="208"/>
      <c r="AE147" s="149" t="str">
        <f>IF(VLOOKUP(AC147,'04'!$AC$8:$BH$273,3,FALSE)+VLOOKUP(AC147,'05'!$AC$8:$BP$273,3,FALSE)+VLOOKUP(AC147,'06'!$AC$8:$BH$274,3,FALSE)=0,"",VLOOKUP(AC147,'04'!$AC$8:$BH$273,3,FALSE)+VLOOKUP(AC147,'05'!$AC$8:$BP$273,3,FALSE)+VLOOKUP(AC147,'06'!$AC$8:$BH$274,3,FALSE))</f>
        <v/>
      </c>
      <c r="AF147" s="150"/>
      <c r="AG147" s="150"/>
      <c r="AH147" s="151"/>
      <c r="AI147" s="209" t="str">
        <f>IF(VLOOKUP(AC147,'04'!$AC$8:$BH$273,7,FALSE)+VLOOKUP(AC147,'05'!$AC$8:$BP$273,15,FALSE)+VLOOKUP(AC147,'06'!$AC$8:$BH$274,7,FALSE)=0,"",VLOOKUP(AC147,'04'!$AC$8:$BH$273,7,FALSE)+VLOOKUP(AC147,'05'!$AC$8:$BP$273,15,FALSE)+VLOOKUP(AC147,'06'!$AC$8:$BH$274,7,FALSE))</f>
        <v/>
      </c>
      <c r="AJ147" s="210"/>
      <c r="AK147" s="210"/>
      <c r="AL147" s="211"/>
      <c r="AM147" s="209" t="str">
        <f>IF(VLOOKUP($AC147,'04'!$AC$8:$BH$273,11,FALSE)+VLOOKUP($AC147,'05'!$AC$8:$BP$273,19,FALSE)+VLOOKUP($AC147,'06'!$AC$8:$BH$274,11,FALSE)=0,"",VLOOKUP($AC147,'04'!$AC$8:$BH$273,11,FALSE)+VLOOKUP($AC147,'05'!$AC$8:$BP$273,19,FALSE)+VLOOKUP($AC147,'06'!$AC$8:$BH$274,11,FALSE))</f>
        <v/>
      </c>
      <c r="AN147" s="210"/>
      <c r="AO147" s="210"/>
      <c r="AP147" s="211"/>
      <c r="AQ147" s="209" t="str">
        <f>IF(VLOOKUP($AC147,'04'!$AC$8:$BH$273,15,FALSE)+VLOOKUP($AC147,'05'!$AC$8:$BP$273,23,FALSE)+VLOOKUP($AC147,'06'!$AC$8:$BH$274,15,FALSE)=0,"",VLOOKUP($AC147,'04'!$AC$8:$BH$273,15,FALSE)+VLOOKUP($AC147,'05'!$AC$8:$BP$273,23,FALSE)+VLOOKUP($AC147,'06'!$AC$8:$BH$274,15,FALSE))</f>
        <v/>
      </c>
      <c r="AR147" s="210"/>
      <c r="AS147" s="210"/>
      <c r="AT147" s="211"/>
      <c r="AU147" s="149" t="str">
        <f>IF(VLOOKUP($AC147,'04'!$AC$8:$BH$273,19,FALSE)+VLOOKUP($AC147,'05'!$AC$8:$BP$273,27,FALSE)+VLOOKUP($AC147,'06'!$AC$8:$BH$274,19,FALSE)=0,"",VLOOKUP($AC147,'04'!$AC$8:$BH$273,19,FALSE)+VLOOKUP($AC147,'05'!$AC$8:$BP$273,27,FALSE)+VLOOKUP($AC147,'06'!$AC$8:$BH$274,19,FALSE))</f>
        <v/>
      </c>
      <c r="AV147" s="150"/>
      <c r="AW147" s="150"/>
      <c r="AX147" s="151"/>
      <c r="AY147" s="209" t="str">
        <f>IF(VLOOKUP($AC147,'04'!$AC$8:$BH$273,23,FALSE)+VLOOKUP($AC147,'05'!$AC$8:$BP$273,31,FALSE)+VLOOKUP($AC147,'06'!$AC$8:$BH$274,23,FALSE)=0,"",VLOOKUP($AC147,'04'!$AC$8:$BH$273,23,FALSE)+VLOOKUP($AC147,'05'!$AC$8:$BP$273,31,FALSE)+VLOOKUP($AC147,'06'!$AC$8:$BH$274,23,FALSE))</f>
        <v/>
      </c>
      <c r="AZ147" s="210"/>
      <c r="BA147" s="210"/>
      <c r="BB147" s="211"/>
      <c r="BC147" s="209" t="str">
        <f>IF(VLOOKUP($AC147,'04'!$AC$8:$BH$273,27,FALSE)+VLOOKUP($AC147,'05'!$AC$8:$BP$273,35,FALSE)+VLOOKUP($AC147,'06'!$AC$8:$BH$274,27,FALSE)=0,"",VLOOKUP($AC147,'04'!$AC$8:$BH$273,27,FALSE)+VLOOKUP($AC147,'05'!$AC$8:$BP$273,35,FALSE)+VLOOKUP($AC147,'06'!$AC$8:$BH$274,27,FALSE))</f>
        <v/>
      </c>
      <c r="BD147" s="210"/>
      <c r="BE147" s="210"/>
      <c r="BF147" s="211"/>
      <c r="BG147" s="202" t="str">
        <f t="shared" si="117"/>
        <v>n.é.</v>
      </c>
      <c r="BH147" s="203"/>
    </row>
    <row r="148" spans="1:60" ht="20.100000000000001" customHeight="1">
      <c r="A148" s="142">
        <v>141</v>
      </c>
      <c r="B148" s="143"/>
      <c r="C148" s="241" t="s">
        <v>144</v>
      </c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3"/>
      <c r="AC148" s="207" t="s">
        <v>132</v>
      </c>
      <c r="AD148" s="208"/>
      <c r="AE148" s="149" t="str">
        <f>IF(VLOOKUP(AC148,'04'!$AC$8:$BH$273,3,FALSE)+VLOOKUP(AC148,'05'!$AC$8:$BP$273,3,FALSE)+VLOOKUP(AC148,'06'!$AC$8:$BH$274,3,FALSE)=0,"",VLOOKUP(AC148,'04'!$AC$8:$BH$273,3,FALSE)+VLOOKUP(AC148,'05'!$AC$8:$BP$273,3,FALSE)+VLOOKUP(AC148,'06'!$AC$8:$BH$274,3,FALSE))</f>
        <v/>
      </c>
      <c r="AF148" s="150"/>
      <c r="AG148" s="150"/>
      <c r="AH148" s="151"/>
      <c r="AI148" s="209">
        <f>IF(VLOOKUP(AC148,'04'!$AC$8:$BH$273,7,FALSE)+VLOOKUP(AC148,'05'!$AC$8:$BP$273,15,FALSE)+VLOOKUP(AC148,'06'!$AC$8:$BH$274,7,FALSE)=0,"",VLOOKUP(AC148,'04'!$AC$8:$BH$273,7,FALSE)+VLOOKUP(AC148,'05'!$AC$8:$BP$273,15,FALSE)+VLOOKUP(AC148,'06'!$AC$8:$BH$274,7,FALSE))</f>
        <v>1127</v>
      </c>
      <c r="AJ148" s="210"/>
      <c r="AK148" s="210"/>
      <c r="AL148" s="211"/>
      <c r="AM148" s="209" t="str">
        <f>IF(VLOOKUP($AC148,'04'!$AC$8:$BH$273,11,FALSE)+VLOOKUP($AC148,'05'!$AC$8:$BP$273,19,FALSE)+VLOOKUP($AC148,'06'!$AC$8:$BH$274,11,FALSE)=0,"",VLOOKUP($AC148,'04'!$AC$8:$BH$273,11,FALSE)+VLOOKUP($AC148,'05'!$AC$8:$BP$273,19,FALSE)+VLOOKUP($AC148,'06'!$AC$8:$BH$274,11,FALSE))</f>
        <v/>
      </c>
      <c r="AN148" s="210"/>
      <c r="AO148" s="210"/>
      <c r="AP148" s="211"/>
      <c r="AQ148" s="209">
        <f>IF(VLOOKUP($AC148,'04'!$AC$8:$BH$273,15,FALSE)+VLOOKUP($AC148,'05'!$AC$8:$BP$273,23,FALSE)+VLOOKUP($AC148,'06'!$AC$8:$BH$274,15,FALSE)=0,"",VLOOKUP($AC148,'04'!$AC$8:$BH$273,15,FALSE)+VLOOKUP($AC148,'05'!$AC$8:$BP$273,23,FALSE)+VLOOKUP($AC148,'06'!$AC$8:$BH$274,15,FALSE))</f>
        <v>1127</v>
      </c>
      <c r="AR148" s="210"/>
      <c r="AS148" s="210"/>
      <c r="AT148" s="211"/>
      <c r="AU148" s="149" t="str">
        <f>IF(VLOOKUP($AC148,'04'!$AC$8:$BH$273,19,FALSE)+VLOOKUP($AC148,'05'!$AC$8:$BP$273,27,FALSE)+VLOOKUP($AC148,'06'!$AC$8:$BH$274,19,FALSE)=0,"",VLOOKUP($AC148,'04'!$AC$8:$BH$273,19,FALSE)+VLOOKUP($AC148,'05'!$AC$8:$BP$273,27,FALSE)+VLOOKUP($AC148,'06'!$AC$8:$BH$274,19,FALSE))</f>
        <v/>
      </c>
      <c r="AV148" s="150"/>
      <c r="AW148" s="150"/>
      <c r="AX148" s="151"/>
      <c r="AY148" s="209" t="str">
        <f>IF(VLOOKUP($AC148,'04'!$AC$8:$BH$273,23,FALSE)+VLOOKUP($AC148,'05'!$AC$8:$BP$273,31,FALSE)+VLOOKUP($AC148,'06'!$AC$8:$BH$274,23,FALSE)=0,"",VLOOKUP($AC148,'04'!$AC$8:$BH$273,23,FALSE)+VLOOKUP($AC148,'05'!$AC$8:$BP$273,31,FALSE)+VLOOKUP($AC148,'06'!$AC$8:$BH$274,23,FALSE))</f>
        <v/>
      </c>
      <c r="AZ148" s="210"/>
      <c r="BA148" s="210"/>
      <c r="BB148" s="211"/>
      <c r="BC148" s="209">
        <f>IF(VLOOKUP($AC148,'04'!$AC$8:$BH$273,27,FALSE)+VLOOKUP($AC148,'05'!$AC$8:$BP$273,35,FALSE)+VLOOKUP($AC148,'06'!$AC$8:$BH$274,27,FALSE)=0,"",VLOOKUP($AC148,'04'!$AC$8:$BH$273,27,FALSE)+VLOOKUP($AC148,'05'!$AC$8:$BP$273,35,FALSE)+VLOOKUP($AC148,'06'!$AC$8:$BH$274,27,FALSE))</f>
        <v>1127</v>
      </c>
      <c r="BD148" s="210"/>
      <c r="BE148" s="210"/>
      <c r="BF148" s="211"/>
      <c r="BG148" s="202">
        <f t="shared" si="117"/>
        <v>1</v>
      </c>
      <c r="BH148" s="203"/>
    </row>
    <row r="149" spans="1:60" ht="20.100000000000001" customHeight="1">
      <c r="A149" s="142">
        <v>142</v>
      </c>
      <c r="B149" s="143"/>
      <c r="C149" s="241" t="s">
        <v>446</v>
      </c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3"/>
      <c r="AC149" s="207" t="s">
        <v>133</v>
      </c>
      <c r="AD149" s="208"/>
      <c r="AE149" s="149" t="str">
        <f>IF(VLOOKUP(AC149,'04'!$AC$8:$BH$273,3,FALSE)+VLOOKUP(AC149,'05'!$AC$8:$BP$273,3,FALSE)+VLOOKUP(AC149,'06'!$AC$8:$BH$274,3,FALSE)=0,"",VLOOKUP(AC149,'04'!$AC$8:$BH$273,3,FALSE)+VLOOKUP(AC149,'05'!$AC$8:$BP$273,3,FALSE)+VLOOKUP(AC149,'06'!$AC$8:$BH$274,3,FALSE))</f>
        <v/>
      </c>
      <c r="AF149" s="150"/>
      <c r="AG149" s="150"/>
      <c r="AH149" s="151"/>
      <c r="AI149" s="209" t="str">
        <f>IF(VLOOKUP(AC149,'04'!$AC$8:$BH$273,7,FALSE)+VLOOKUP(AC149,'05'!$AC$8:$BP$273,15,FALSE)+VLOOKUP(AC149,'06'!$AC$8:$BH$274,7,FALSE)=0,"",VLOOKUP(AC149,'04'!$AC$8:$BH$273,7,FALSE)+VLOOKUP(AC149,'05'!$AC$8:$BP$273,15,FALSE)+VLOOKUP(AC149,'06'!$AC$8:$BH$274,7,FALSE))</f>
        <v/>
      </c>
      <c r="AJ149" s="210"/>
      <c r="AK149" s="210"/>
      <c r="AL149" s="211"/>
      <c r="AM149" s="209" t="str">
        <f>IF(VLOOKUP($AC149,'04'!$AC$8:$BH$273,11,FALSE)+VLOOKUP($AC149,'05'!$AC$8:$BP$273,19,FALSE)+VLOOKUP($AC149,'06'!$AC$8:$BH$274,11,FALSE)=0,"",VLOOKUP($AC149,'04'!$AC$8:$BH$273,11,FALSE)+VLOOKUP($AC149,'05'!$AC$8:$BP$273,19,FALSE)+VLOOKUP($AC149,'06'!$AC$8:$BH$274,11,FALSE))</f>
        <v/>
      </c>
      <c r="AN149" s="210"/>
      <c r="AO149" s="210"/>
      <c r="AP149" s="211"/>
      <c r="AQ149" s="209" t="str">
        <f>IF(VLOOKUP($AC149,'04'!$AC$8:$BH$273,15,FALSE)+VLOOKUP($AC149,'05'!$AC$8:$BP$273,23,FALSE)+VLOOKUP($AC149,'06'!$AC$8:$BH$274,15,FALSE)=0,"",VLOOKUP($AC149,'04'!$AC$8:$BH$273,15,FALSE)+VLOOKUP($AC149,'05'!$AC$8:$BP$273,23,FALSE)+VLOOKUP($AC149,'06'!$AC$8:$BH$274,15,FALSE))</f>
        <v/>
      </c>
      <c r="AR149" s="210"/>
      <c r="AS149" s="210"/>
      <c r="AT149" s="211"/>
      <c r="AU149" s="149" t="str">
        <f>IF(VLOOKUP($AC149,'04'!$AC$8:$BH$273,19,FALSE)+VLOOKUP($AC149,'05'!$AC$8:$BP$273,27,FALSE)+VLOOKUP($AC149,'06'!$AC$8:$BH$274,19,FALSE)=0,"",VLOOKUP($AC149,'04'!$AC$8:$BH$273,19,FALSE)+VLOOKUP($AC149,'05'!$AC$8:$BP$273,27,FALSE)+VLOOKUP($AC149,'06'!$AC$8:$BH$274,19,FALSE))</f>
        <v/>
      </c>
      <c r="AV149" s="150"/>
      <c r="AW149" s="150"/>
      <c r="AX149" s="151"/>
      <c r="AY149" s="209" t="str">
        <f>IF(VLOOKUP($AC149,'04'!$AC$8:$BH$273,23,FALSE)+VLOOKUP($AC149,'05'!$AC$8:$BP$273,31,FALSE)+VLOOKUP($AC149,'06'!$AC$8:$BH$274,23,FALSE)=0,"",VLOOKUP($AC149,'04'!$AC$8:$BH$273,23,FALSE)+VLOOKUP($AC149,'05'!$AC$8:$BP$273,31,FALSE)+VLOOKUP($AC149,'06'!$AC$8:$BH$274,23,FALSE))</f>
        <v/>
      </c>
      <c r="AZ149" s="210"/>
      <c r="BA149" s="210"/>
      <c r="BB149" s="211"/>
      <c r="BC149" s="209" t="str">
        <f>IF(VLOOKUP($AC149,'04'!$AC$8:$BH$273,27,FALSE)+VLOOKUP($AC149,'05'!$AC$8:$BP$273,35,FALSE)+VLOOKUP($AC149,'06'!$AC$8:$BH$274,27,FALSE)=0,"",VLOOKUP($AC149,'04'!$AC$8:$BH$273,27,FALSE)+VLOOKUP($AC149,'05'!$AC$8:$BP$273,35,FALSE)+VLOOKUP($AC149,'06'!$AC$8:$BH$274,27,FALSE))</f>
        <v/>
      </c>
      <c r="BD149" s="210"/>
      <c r="BE149" s="210"/>
      <c r="BF149" s="211"/>
      <c r="BG149" s="202" t="str">
        <f t="shared" si="117"/>
        <v>n.é.</v>
      </c>
      <c r="BH149" s="203"/>
    </row>
    <row r="150" spans="1:60" ht="20.100000000000001" customHeight="1">
      <c r="A150" s="142">
        <v>143</v>
      </c>
      <c r="B150" s="143"/>
      <c r="C150" s="241" t="s">
        <v>445</v>
      </c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3"/>
      <c r="AC150" s="207" t="s">
        <v>134</v>
      </c>
      <c r="AD150" s="208"/>
      <c r="AE150" s="149" t="str">
        <f>IF(VLOOKUP(AC150,'04'!$AC$8:$BH$273,3,FALSE)+VLOOKUP(AC150,'05'!$AC$8:$BP$273,3,FALSE)+VLOOKUP(AC150,'06'!$AC$8:$BH$274,3,FALSE)=0,"",VLOOKUP(AC150,'04'!$AC$8:$BH$273,3,FALSE)+VLOOKUP(AC150,'05'!$AC$8:$BP$273,3,FALSE)+VLOOKUP(AC150,'06'!$AC$8:$BH$274,3,FALSE))</f>
        <v/>
      </c>
      <c r="AF150" s="150"/>
      <c r="AG150" s="150"/>
      <c r="AH150" s="151"/>
      <c r="AI150" s="209" t="str">
        <f>IF(VLOOKUP(AC150,'04'!$AC$8:$BH$273,7,FALSE)+VLOOKUP(AC150,'05'!$AC$8:$BP$273,15,FALSE)+VLOOKUP(AC150,'06'!$AC$8:$BH$274,7,FALSE)=0,"",VLOOKUP(AC150,'04'!$AC$8:$BH$273,7,FALSE)+VLOOKUP(AC150,'05'!$AC$8:$BP$273,15,FALSE)+VLOOKUP(AC150,'06'!$AC$8:$BH$274,7,FALSE))</f>
        <v/>
      </c>
      <c r="AJ150" s="210"/>
      <c r="AK150" s="210"/>
      <c r="AL150" s="211"/>
      <c r="AM150" s="209" t="str">
        <f>IF(VLOOKUP($AC150,'04'!$AC$8:$BH$273,11,FALSE)+VLOOKUP($AC150,'05'!$AC$8:$BP$273,19,FALSE)+VLOOKUP($AC150,'06'!$AC$8:$BH$274,11,FALSE)=0,"",VLOOKUP($AC150,'04'!$AC$8:$BH$273,11,FALSE)+VLOOKUP($AC150,'05'!$AC$8:$BP$273,19,FALSE)+VLOOKUP($AC150,'06'!$AC$8:$BH$274,11,FALSE))</f>
        <v/>
      </c>
      <c r="AN150" s="210"/>
      <c r="AO150" s="210"/>
      <c r="AP150" s="211"/>
      <c r="AQ150" s="209" t="str">
        <f>IF(VLOOKUP($AC150,'04'!$AC$8:$BH$273,15,FALSE)+VLOOKUP($AC150,'05'!$AC$8:$BP$273,23,FALSE)+VLOOKUP($AC150,'06'!$AC$8:$BH$274,15,FALSE)=0,"",VLOOKUP($AC150,'04'!$AC$8:$BH$273,15,FALSE)+VLOOKUP($AC150,'05'!$AC$8:$BP$273,23,FALSE)+VLOOKUP($AC150,'06'!$AC$8:$BH$274,15,FALSE))</f>
        <v/>
      </c>
      <c r="AR150" s="210"/>
      <c r="AS150" s="210"/>
      <c r="AT150" s="211"/>
      <c r="AU150" s="149" t="str">
        <f>IF(VLOOKUP($AC150,'04'!$AC$8:$BH$273,19,FALSE)+VLOOKUP($AC150,'05'!$AC$8:$BP$273,27,FALSE)+VLOOKUP($AC150,'06'!$AC$8:$BH$274,19,FALSE)=0,"",VLOOKUP($AC150,'04'!$AC$8:$BH$273,19,FALSE)+VLOOKUP($AC150,'05'!$AC$8:$BP$273,27,FALSE)+VLOOKUP($AC150,'06'!$AC$8:$BH$274,19,FALSE))</f>
        <v/>
      </c>
      <c r="AV150" s="150"/>
      <c r="AW150" s="150"/>
      <c r="AX150" s="151"/>
      <c r="AY150" s="209" t="str">
        <f>IF(VLOOKUP($AC150,'04'!$AC$8:$BH$273,23,FALSE)+VLOOKUP($AC150,'05'!$AC$8:$BP$273,31,FALSE)+VLOOKUP($AC150,'06'!$AC$8:$BH$274,23,FALSE)=0,"",VLOOKUP($AC150,'04'!$AC$8:$BH$273,23,FALSE)+VLOOKUP($AC150,'05'!$AC$8:$BP$273,31,FALSE)+VLOOKUP($AC150,'06'!$AC$8:$BH$274,23,FALSE))</f>
        <v/>
      </c>
      <c r="AZ150" s="210"/>
      <c r="BA150" s="210"/>
      <c r="BB150" s="211"/>
      <c r="BC150" s="209" t="str">
        <f>IF(VLOOKUP($AC150,'04'!$AC$8:$BH$273,27,FALSE)+VLOOKUP($AC150,'05'!$AC$8:$BP$273,35,FALSE)+VLOOKUP($AC150,'06'!$AC$8:$BH$274,27,FALSE)=0,"",VLOOKUP($AC150,'04'!$AC$8:$BH$273,27,FALSE)+VLOOKUP($AC150,'05'!$AC$8:$BP$273,35,FALSE)+VLOOKUP($AC150,'06'!$AC$8:$BH$274,27,FALSE))</f>
        <v/>
      </c>
      <c r="BD150" s="210"/>
      <c r="BE150" s="210"/>
      <c r="BF150" s="211"/>
      <c r="BG150" s="202" t="str">
        <f t="shared" si="117"/>
        <v>n.é.</v>
      </c>
      <c r="BH150" s="203"/>
    </row>
    <row r="151" spans="1:60" ht="20.100000000000001" customHeight="1">
      <c r="A151" s="142">
        <v>144</v>
      </c>
      <c r="B151" s="143"/>
      <c r="C151" s="241" t="s">
        <v>444</v>
      </c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3"/>
      <c r="AC151" s="207" t="s">
        <v>135</v>
      </c>
      <c r="AD151" s="208"/>
      <c r="AE151" s="149" t="str">
        <f>IF(VLOOKUP(AC151,'04'!$AC$8:$BH$273,3,FALSE)+VLOOKUP(AC151,'05'!$AC$8:$BP$273,3,FALSE)+VLOOKUP(AC151,'06'!$AC$8:$BH$274,3,FALSE)=0,"",VLOOKUP(AC151,'04'!$AC$8:$BH$273,3,FALSE)+VLOOKUP(AC151,'05'!$AC$8:$BP$273,3,FALSE)+VLOOKUP(AC151,'06'!$AC$8:$BH$274,3,FALSE))</f>
        <v/>
      </c>
      <c r="AF151" s="150"/>
      <c r="AG151" s="150"/>
      <c r="AH151" s="151"/>
      <c r="AI151" s="209" t="str">
        <f>IF(VLOOKUP(AC151,'04'!$AC$8:$BH$273,7,FALSE)+VLOOKUP(AC151,'05'!$AC$8:$BP$273,15,FALSE)+VLOOKUP(AC151,'06'!$AC$8:$BH$274,7,FALSE)=0,"",VLOOKUP(AC151,'04'!$AC$8:$BH$273,7,FALSE)+VLOOKUP(AC151,'05'!$AC$8:$BP$273,15,FALSE)+VLOOKUP(AC151,'06'!$AC$8:$BH$274,7,FALSE))</f>
        <v/>
      </c>
      <c r="AJ151" s="210"/>
      <c r="AK151" s="210"/>
      <c r="AL151" s="211"/>
      <c r="AM151" s="209" t="str">
        <f>IF(VLOOKUP($AC151,'04'!$AC$8:$BH$273,11,FALSE)+VLOOKUP($AC151,'05'!$AC$8:$BP$273,19,FALSE)+VLOOKUP($AC151,'06'!$AC$8:$BH$274,11,FALSE)=0,"",VLOOKUP($AC151,'04'!$AC$8:$BH$273,11,FALSE)+VLOOKUP($AC151,'05'!$AC$8:$BP$273,19,FALSE)+VLOOKUP($AC151,'06'!$AC$8:$BH$274,11,FALSE))</f>
        <v/>
      </c>
      <c r="AN151" s="210"/>
      <c r="AO151" s="210"/>
      <c r="AP151" s="211"/>
      <c r="AQ151" s="209" t="str">
        <f>IF(VLOOKUP($AC151,'04'!$AC$8:$BH$273,15,FALSE)+VLOOKUP($AC151,'05'!$AC$8:$BP$273,23,FALSE)+VLOOKUP($AC151,'06'!$AC$8:$BH$274,15,FALSE)=0,"",VLOOKUP($AC151,'04'!$AC$8:$BH$273,15,FALSE)+VLOOKUP($AC151,'05'!$AC$8:$BP$273,23,FALSE)+VLOOKUP($AC151,'06'!$AC$8:$BH$274,15,FALSE))</f>
        <v/>
      </c>
      <c r="AR151" s="210"/>
      <c r="AS151" s="210"/>
      <c r="AT151" s="211"/>
      <c r="AU151" s="149" t="str">
        <f>IF(VLOOKUP($AC151,'04'!$AC$8:$BH$273,19,FALSE)+VLOOKUP($AC151,'05'!$AC$8:$BP$273,27,FALSE)+VLOOKUP($AC151,'06'!$AC$8:$BH$274,19,FALSE)=0,"",VLOOKUP($AC151,'04'!$AC$8:$BH$273,19,FALSE)+VLOOKUP($AC151,'05'!$AC$8:$BP$273,27,FALSE)+VLOOKUP($AC151,'06'!$AC$8:$BH$274,19,FALSE))</f>
        <v/>
      </c>
      <c r="AV151" s="150"/>
      <c r="AW151" s="150"/>
      <c r="AX151" s="151"/>
      <c r="AY151" s="209" t="str">
        <f>IF(VLOOKUP($AC151,'04'!$AC$8:$BH$273,23,FALSE)+VLOOKUP($AC151,'05'!$AC$8:$BP$273,31,FALSE)+VLOOKUP($AC151,'06'!$AC$8:$BH$274,23,FALSE)=0,"",VLOOKUP($AC151,'04'!$AC$8:$BH$273,23,FALSE)+VLOOKUP($AC151,'05'!$AC$8:$BP$273,31,FALSE)+VLOOKUP($AC151,'06'!$AC$8:$BH$274,23,FALSE))</f>
        <v/>
      </c>
      <c r="AZ151" s="210"/>
      <c r="BA151" s="210"/>
      <c r="BB151" s="211"/>
      <c r="BC151" s="209" t="str">
        <f>IF(VLOOKUP($AC151,'04'!$AC$8:$BH$273,27,FALSE)+VLOOKUP($AC151,'05'!$AC$8:$BP$273,35,FALSE)+VLOOKUP($AC151,'06'!$AC$8:$BH$274,27,FALSE)=0,"",VLOOKUP($AC151,'04'!$AC$8:$BH$273,27,FALSE)+VLOOKUP($AC151,'05'!$AC$8:$BP$273,35,FALSE)+VLOOKUP($AC151,'06'!$AC$8:$BH$274,27,FALSE))</f>
        <v/>
      </c>
      <c r="BD151" s="210"/>
      <c r="BE151" s="210"/>
      <c r="BF151" s="211"/>
      <c r="BG151" s="202" t="str">
        <f t="shared" si="117"/>
        <v>n.é.</v>
      </c>
      <c r="BH151" s="203"/>
    </row>
    <row r="152" spans="1:60" ht="20.100000000000001" customHeight="1">
      <c r="A152" s="142">
        <v>145</v>
      </c>
      <c r="B152" s="143"/>
      <c r="C152" s="241" t="s">
        <v>145</v>
      </c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3"/>
      <c r="AC152" s="207" t="s">
        <v>136</v>
      </c>
      <c r="AD152" s="208"/>
      <c r="AE152" s="149">
        <f>IF(VLOOKUP(AC152,'04'!$AC$8:$BH$273,3,FALSE)+VLOOKUP(AC152,'05'!$AC$8:$BP$273,3,FALSE)+VLOOKUP(AC152,'06'!$AC$8:$BH$274,3,FALSE)=0,"",VLOOKUP(AC152,'04'!$AC$8:$BH$273,3,FALSE)+VLOOKUP(AC152,'05'!$AC$8:$BP$273,3,FALSE)+VLOOKUP(AC152,'06'!$AC$8:$BH$274,3,FALSE))</f>
        <v>2000</v>
      </c>
      <c r="AF152" s="150"/>
      <c r="AG152" s="150"/>
      <c r="AH152" s="151"/>
      <c r="AI152" s="209">
        <f>IF(VLOOKUP(AC152,'04'!$AC$8:$BH$273,7,FALSE)+VLOOKUP(AC152,'05'!$AC$8:$BP$273,15,FALSE)+VLOOKUP(AC152,'06'!$AC$8:$BH$274,7,FALSE)=0,"",VLOOKUP(AC152,'04'!$AC$8:$BH$273,7,FALSE)+VLOOKUP(AC152,'05'!$AC$8:$BP$273,15,FALSE)+VLOOKUP(AC152,'06'!$AC$8:$BH$274,7,FALSE))</f>
        <v>569</v>
      </c>
      <c r="AJ152" s="210"/>
      <c r="AK152" s="210"/>
      <c r="AL152" s="211"/>
      <c r="AM152" s="209" t="str">
        <f>IF(VLOOKUP($AC152,'04'!$AC$8:$BH$273,11,FALSE)+VLOOKUP($AC152,'05'!$AC$8:$BP$273,19,FALSE)+VLOOKUP($AC152,'06'!$AC$8:$BH$274,11,FALSE)=0,"",VLOOKUP($AC152,'04'!$AC$8:$BH$273,11,FALSE)+VLOOKUP($AC152,'05'!$AC$8:$BP$273,19,FALSE)+VLOOKUP($AC152,'06'!$AC$8:$BH$274,11,FALSE))</f>
        <v/>
      </c>
      <c r="AN152" s="210"/>
      <c r="AO152" s="210"/>
      <c r="AP152" s="211"/>
      <c r="AQ152" s="209">
        <f>IF(VLOOKUP($AC152,'04'!$AC$8:$BH$273,15,FALSE)+VLOOKUP($AC152,'05'!$AC$8:$BP$273,23,FALSE)+VLOOKUP($AC152,'06'!$AC$8:$BH$274,15,FALSE)=0,"",VLOOKUP($AC152,'04'!$AC$8:$BH$273,15,FALSE)+VLOOKUP($AC152,'05'!$AC$8:$BP$273,23,FALSE)+VLOOKUP($AC152,'06'!$AC$8:$BH$274,15,FALSE))</f>
        <v>569</v>
      </c>
      <c r="AR152" s="210"/>
      <c r="AS152" s="210"/>
      <c r="AT152" s="211"/>
      <c r="AU152" s="149" t="str">
        <f>IF(VLOOKUP($AC152,'04'!$AC$8:$BH$273,19,FALSE)+VLOOKUP($AC152,'05'!$AC$8:$BP$273,27,FALSE)+VLOOKUP($AC152,'06'!$AC$8:$BH$274,19,FALSE)=0,"",VLOOKUP($AC152,'04'!$AC$8:$BH$273,19,FALSE)+VLOOKUP($AC152,'05'!$AC$8:$BP$273,27,FALSE)+VLOOKUP($AC152,'06'!$AC$8:$BH$274,19,FALSE))</f>
        <v/>
      </c>
      <c r="AV152" s="150"/>
      <c r="AW152" s="150"/>
      <c r="AX152" s="151"/>
      <c r="AY152" s="209" t="str">
        <f>IF(VLOOKUP($AC152,'04'!$AC$8:$BH$273,23,FALSE)+VLOOKUP($AC152,'05'!$AC$8:$BP$273,31,FALSE)+VLOOKUP($AC152,'06'!$AC$8:$BH$274,23,FALSE)=0,"",VLOOKUP($AC152,'04'!$AC$8:$BH$273,23,FALSE)+VLOOKUP($AC152,'05'!$AC$8:$BP$273,31,FALSE)+VLOOKUP($AC152,'06'!$AC$8:$BH$274,23,FALSE))</f>
        <v/>
      </c>
      <c r="AZ152" s="210"/>
      <c r="BA152" s="210"/>
      <c r="BB152" s="211"/>
      <c r="BC152" s="209">
        <f>IF(VLOOKUP($AC152,'04'!$AC$8:$BH$273,27,FALSE)+VLOOKUP($AC152,'05'!$AC$8:$BP$273,35,FALSE)+VLOOKUP($AC152,'06'!$AC$8:$BH$274,27,FALSE)=0,"",VLOOKUP($AC152,'04'!$AC$8:$BH$273,27,FALSE)+VLOOKUP($AC152,'05'!$AC$8:$BP$273,35,FALSE)+VLOOKUP($AC152,'06'!$AC$8:$BH$274,27,FALSE))</f>
        <v>569</v>
      </c>
      <c r="BD152" s="210"/>
      <c r="BE152" s="210"/>
      <c r="BF152" s="211"/>
      <c r="BG152" s="202">
        <f t="shared" si="117"/>
        <v>1</v>
      </c>
      <c r="BH152" s="203"/>
    </row>
    <row r="153" spans="1:60" ht="20.100000000000001" customHeight="1">
      <c r="A153" s="142">
        <v>146</v>
      </c>
      <c r="B153" s="143"/>
      <c r="C153" s="241" t="s">
        <v>443</v>
      </c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3"/>
      <c r="AC153" s="207" t="s">
        <v>137</v>
      </c>
      <c r="AD153" s="208"/>
      <c r="AE153" s="149" t="str">
        <f>IF(VLOOKUP(AC153,'04'!$AC$8:$BH$273,3,FALSE)+VLOOKUP(AC153,'05'!$AC$8:$BP$273,3,FALSE)+VLOOKUP(AC153,'06'!$AC$8:$BH$274,3,FALSE)=0,"",VLOOKUP(AC153,'04'!$AC$8:$BH$273,3,FALSE)+VLOOKUP(AC153,'05'!$AC$8:$BP$273,3,FALSE)+VLOOKUP(AC153,'06'!$AC$8:$BH$274,3,FALSE))</f>
        <v/>
      </c>
      <c r="AF153" s="150"/>
      <c r="AG153" s="150"/>
      <c r="AH153" s="151"/>
      <c r="AI153" s="209" t="str">
        <f>IF(VLOOKUP(AC153,'04'!$AC$8:$BH$273,7,FALSE)+VLOOKUP(AC153,'05'!$AC$8:$BP$273,15,FALSE)+VLOOKUP(AC153,'06'!$AC$8:$BH$274,7,FALSE)=0,"",VLOOKUP(AC153,'04'!$AC$8:$BH$273,7,FALSE)+VLOOKUP(AC153,'05'!$AC$8:$BP$273,15,FALSE)+VLOOKUP(AC153,'06'!$AC$8:$BH$274,7,FALSE))</f>
        <v/>
      </c>
      <c r="AJ153" s="210"/>
      <c r="AK153" s="210"/>
      <c r="AL153" s="211"/>
      <c r="AM153" s="209" t="str">
        <f>IF(VLOOKUP($AC153,'04'!$AC$8:$BH$273,11,FALSE)+VLOOKUP($AC153,'05'!$AC$8:$BP$273,19,FALSE)+VLOOKUP($AC153,'06'!$AC$8:$BH$274,11,FALSE)=0,"",VLOOKUP($AC153,'04'!$AC$8:$BH$273,11,FALSE)+VLOOKUP($AC153,'05'!$AC$8:$BP$273,19,FALSE)+VLOOKUP($AC153,'06'!$AC$8:$BH$274,11,FALSE))</f>
        <v/>
      </c>
      <c r="AN153" s="210"/>
      <c r="AO153" s="210"/>
      <c r="AP153" s="211"/>
      <c r="AQ153" s="209" t="str">
        <f>IF(VLOOKUP($AC153,'04'!$AC$8:$BH$273,15,FALSE)+VLOOKUP($AC153,'05'!$AC$8:$BP$273,23,FALSE)+VLOOKUP($AC153,'06'!$AC$8:$BH$274,15,FALSE)=0,"",VLOOKUP($AC153,'04'!$AC$8:$BH$273,15,FALSE)+VLOOKUP($AC153,'05'!$AC$8:$BP$273,23,FALSE)+VLOOKUP($AC153,'06'!$AC$8:$BH$274,15,FALSE))</f>
        <v/>
      </c>
      <c r="AR153" s="210"/>
      <c r="AS153" s="210"/>
      <c r="AT153" s="211"/>
      <c r="AU153" s="149" t="str">
        <f>IF(VLOOKUP($AC153,'04'!$AC$8:$BH$273,19,FALSE)+VLOOKUP($AC153,'05'!$AC$8:$BP$273,27,FALSE)+VLOOKUP($AC153,'06'!$AC$8:$BH$274,19,FALSE)=0,"",VLOOKUP($AC153,'04'!$AC$8:$BH$273,19,FALSE)+VLOOKUP($AC153,'05'!$AC$8:$BP$273,27,FALSE)+VLOOKUP($AC153,'06'!$AC$8:$BH$274,19,FALSE))</f>
        <v/>
      </c>
      <c r="AV153" s="150"/>
      <c r="AW153" s="150"/>
      <c r="AX153" s="151"/>
      <c r="AY153" s="209" t="str">
        <f>IF(VLOOKUP($AC153,'04'!$AC$8:$BH$273,23,FALSE)+VLOOKUP($AC153,'05'!$AC$8:$BP$273,31,FALSE)+VLOOKUP($AC153,'06'!$AC$8:$BH$274,23,FALSE)=0,"",VLOOKUP($AC153,'04'!$AC$8:$BH$273,23,FALSE)+VLOOKUP($AC153,'05'!$AC$8:$BP$273,31,FALSE)+VLOOKUP($AC153,'06'!$AC$8:$BH$274,23,FALSE))</f>
        <v/>
      </c>
      <c r="AZ153" s="210"/>
      <c r="BA153" s="210"/>
      <c r="BB153" s="211"/>
      <c r="BC153" s="209" t="str">
        <f>IF(VLOOKUP($AC153,'04'!$AC$8:$BH$273,27,FALSE)+VLOOKUP($AC153,'05'!$AC$8:$BP$273,35,FALSE)+VLOOKUP($AC153,'06'!$AC$8:$BH$274,27,FALSE)=0,"",VLOOKUP($AC153,'04'!$AC$8:$BH$273,27,FALSE)+VLOOKUP($AC153,'05'!$AC$8:$BP$273,35,FALSE)+VLOOKUP($AC153,'06'!$AC$8:$BH$274,27,FALSE))</f>
        <v/>
      </c>
      <c r="BD153" s="210"/>
      <c r="BE153" s="210"/>
      <c r="BF153" s="211"/>
      <c r="BG153" s="202" t="str">
        <f t="shared" si="117"/>
        <v>n.é.</v>
      </c>
      <c r="BH153" s="203"/>
    </row>
    <row r="154" spans="1:60" ht="20.100000000000001" customHeight="1">
      <c r="A154" s="142">
        <v>147</v>
      </c>
      <c r="B154" s="143"/>
      <c r="C154" s="241" t="s">
        <v>442</v>
      </c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3"/>
      <c r="AC154" s="207" t="s">
        <v>138</v>
      </c>
      <c r="AD154" s="208"/>
      <c r="AE154" s="149" t="str">
        <f>IF(VLOOKUP(AC154,'04'!$AC$8:$BH$273,3,FALSE)+VLOOKUP(AC154,'05'!$AC$8:$BP$273,3,FALSE)+VLOOKUP(AC154,'06'!$AC$8:$BH$274,3,FALSE)=0,"",VLOOKUP(AC154,'04'!$AC$8:$BH$273,3,FALSE)+VLOOKUP(AC154,'05'!$AC$8:$BP$273,3,FALSE)+VLOOKUP(AC154,'06'!$AC$8:$BH$274,3,FALSE))</f>
        <v/>
      </c>
      <c r="AF154" s="150"/>
      <c r="AG154" s="150"/>
      <c r="AH154" s="151"/>
      <c r="AI154" s="209">
        <f>IF(VLOOKUP(AC154,'04'!$AC$8:$BH$273,7,FALSE)+VLOOKUP(AC154,'05'!$AC$8:$BP$273,15,FALSE)+VLOOKUP(AC154,'06'!$AC$8:$BH$274,7,FALSE)=0,"",VLOOKUP(AC154,'04'!$AC$8:$BH$273,7,FALSE)+VLOOKUP(AC154,'05'!$AC$8:$BP$273,15,FALSE)+VLOOKUP(AC154,'06'!$AC$8:$BH$274,7,FALSE))</f>
        <v>1894</v>
      </c>
      <c r="AJ154" s="210"/>
      <c r="AK154" s="210"/>
      <c r="AL154" s="211"/>
      <c r="AM154" s="209" t="str">
        <f>IF(VLOOKUP($AC154,'04'!$AC$8:$BH$273,11,FALSE)+VLOOKUP($AC154,'05'!$AC$8:$BP$273,19,FALSE)+VLOOKUP($AC154,'06'!$AC$8:$BH$274,11,FALSE)=0,"",VLOOKUP($AC154,'04'!$AC$8:$BH$273,11,FALSE)+VLOOKUP($AC154,'05'!$AC$8:$BP$273,19,FALSE)+VLOOKUP($AC154,'06'!$AC$8:$BH$274,11,FALSE))</f>
        <v/>
      </c>
      <c r="AN154" s="210"/>
      <c r="AO154" s="210"/>
      <c r="AP154" s="211"/>
      <c r="AQ154" s="209">
        <f>IF(VLOOKUP($AC154,'04'!$AC$8:$BH$273,15,FALSE)+VLOOKUP($AC154,'05'!$AC$8:$BP$273,23,FALSE)+VLOOKUP($AC154,'06'!$AC$8:$BH$274,15,FALSE)=0,"",VLOOKUP($AC154,'04'!$AC$8:$BH$273,15,FALSE)+VLOOKUP($AC154,'05'!$AC$8:$BP$273,23,FALSE)+VLOOKUP($AC154,'06'!$AC$8:$BH$274,15,FALSE))</f>
        <v>1894</v>
      </c>
      <c r="AR154" s="210"/>
      <c r="AS154" s="210"/>
      <c r="AT154" s="211"/>
      <c r="AU154" s="149" t="str">
        <f>IF(VLOOKUP($AC154,'04'!$AC$8:$BH$273,19,FALSE)+VLOOKUP($AC154,'05'!$AC$8:$BP$273,27,FALSE)+VLOOKUP($AC154,'06'!$AC$8:$BH$274,19,FALSE)=0,"",VLOOKUP($AC154,'04'!$AC$8:$BH$273,19,FALSE)+VLOOKUP($AC154,'05'!$AC$8:$BP$273,27,FALSE)+VLOOKUP($AC154,'06'!$AC$8:$BH$274,19,FALSE))</f>
        <v/>
      </c>
      <c r="AV154" s="150"/>
      <c r="AW154" s="150"/>
      <c r="AX154" s="151"/>
      <c r="AY154" s="209" t="str">
        <f>IF(VLOOKUP($AC154,'04'!$AC$8:$BH$273,23,FALSE)+VLOOKUP($AC154,'05'!$AC$8:$BP$273,31,FALSE)+VLOOKUP($AC154,'06'!$AC$8:$BH$274,23,FALSE)=0,"",VLOOKUP($AC154,'04'!$AC$8:$BH$273,23,FALSE)+VLOOKUP($AC154,'05'!$AC$8:$BP$273,31,FALSE)+VLOOKUP($AC154,'06'!$AC$8:$BH$274,23,FALSE))</f>
        <v/>
      </c>
      <c r="AZ154" s="210"/>
      <c r="BA154" s="210"/>
      <c r="BB154" s="211"/>
      <c r="BC154" s="209">
        <f>IF(VLOOKUP($AC154,'04'!$AC$8:$BH$273,27,FALSE)+VLOOKUP($AC154,'05'!$AC$8:$BP$273,35,FALSE)+VLOOKUP($AC154,'06'!$AC$8:$BH$274,27,FALSE)=0,"",VLOOKUP($AC154,'04'!$AC$8:$BH$273,27,FALSE)+VLOOKUP($AC154,'05'!$AC$8:$BP$273,35,FALSE)+VLOOKUP($AC154,'06'!$AC$8:$BH$274,27,FALSE))</f>
        <v>1894</v>
      </c>
      <c r="BD154" s="210"/>
      <c r="BE154" s="210"/>
      <c r="BF154" s="211"/>
      <c r="BG154" s="202">
        <f t="shared" si="117"/>
        <v>1</v>
      </c>
      <c r="BH154" s="203"/>
    </row>
    <row r="155" spans="1:60" ht="20.100000000000001" customHeight="1">
      <c r="A155" s="142">
        <v>148</v>
      </c>
      <c r="B155" s="143"/>
      <c r="C155" s="241" t="s">
        <v>146</v>
      </c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3"/>
      <c r="AC155" s="207" t="s">
        <v>139</v>
      </c>
      <c r="AD155" s="208"/>
      <c r="AE155" s="149" t="str">
        <f>IF(VLOOKUP(AC155,'04'!$AC$8:$BH$273,3,FALSE)+VLOOKUP(AC155,'05'!$AC$8:$BP$273,3,FALSE)+VLOOKUP(AC155,'06'!$AC$8:$BH$274,3,FALSE)=0,"",VLOOKUP(AC155,'04'!$AC$8:$BH$273,3,FALSE)+VLOOKUP(AC155,'05'!$AC$8:$BP$273,3,FALSE)+VLOOKUP(AC155,'06'!$AC$8:$BH$274,3,FALSE))</f>
        <v/>
      </c>
      <c r="AF155" s="150"/>
      <c r="AG155" s="150"/>
      <c r="AH155" s="151"/>
      <c r="AI155" s="209" t="str">
        <f>IF(VLOOKUP(AC155,'04'!$AC$8:$BH$273,7,FALSE)+VLOOKUP(AC155,'05'!$AC$8:$BP$273,15,FALSE)+VLOOKUP(AC155,'06'!$AC$8:$BH$274,7,FALSE)=0,"",VLOOKUP(AC155,'04'!$AC$8:$BH$273,7,FALSE)+VLOOKUP(AC155,'05'!$AC$8:$BP$273,15,FALSE)+VLOOKUP(AC155,'06'!$AC$8:$BH$274,7,FALSE))</f>
        <v/>
      </c>
      <c r="AJ155" s="210"/>
      <c r="AK155" s="210"/>
      <c r="AL155" s="211"/>
      <c r="AM155" s="209" t="str">
        <f>IF(VLOOKUP($AC155,'04'!$AC$8:$BH$273,11,FALSE)+VLOOKUP($AC155,'05'!$AC$8:$BP$273,19,FALSE)+VLOOKUP($AC155,'06'!$AC$8:$BH$274,11,FALSE)=0,"",VLOOKUP($AC155,'04'!$AC$8:$BH$273,11,FALSE)+VLOOKUP($AC155,'05'!$AC$8:$BP$273,19,FALSE)+VLOOKUP($AC155,'06'!$AC$8:$BH$274,11,FALSE))</f>
        <v/>
      </c>
      <c r="AN155" s="210"/>
      <c r="AO155" s="210"/>
      <c r="AP155" s="211"/>
      <c r="AQ155" s="209" t="str">
        <f>IF(VLOOKUP($AC155,'04'!$AC$8:$BH$273,15,FALSE)+VLOOKUP($AC155,'05'!$AC$8:$BP$273,23,FALSE)+VLOOKUP($AC155,'06'!$AC$8:$BH$274,15,FALSE)=0,"",VLOOKUP($AC155,'04'!$AC$8:$BH$273,15,FALSE)+VLOOKUP($AC155,'05'!$AC$8:$BP$273,23,FALSE)+VLOOKUP($AC155,'06'!$AC$8:$BH$274,15,FALSE))</f>
        <v/>
      </c>
      <c r="AR155" s="210"/>
      <c r="AS155" s="210"/>
      <c r="AT155" s="211"/>
      <c r="AU155" s="149" t="str">
        <f>IF(VLOOKUP($AC155,'04'!$AC$8:$BH$273,19,FALSE)+VLOOKUP($AC155,'05'!$AC$8:$BP$273,27,FALSE)+VLOOKUP($AC155,'06'!$AC$8:$BH$274,19,FALSE)=0,"",VLOOKUP($AC155,'04'!$AC$8:$BH$273,19,FALSE)+VLOOKUP($AC155,'05'!$AC$8:$BP$273,27,FALSE)+VLOOKUP($AC155,'06'!$AC$8:$BH$274,19,FALSE))</f>
        <v/>
      </c>
      <c r="AV155" s="150"/>
      <c r="AW155" s="150"/>
      <c r="AX155" s="151"/>
      <c r="AY155" s="209" t="str">
        <f>IF(VLOOKUP($AC155,'04'!$AC$8:$BH$273,23,FALSE)+VLOOKUP($AC155,'05'!$AC$8:$BP$273,31,FALSE)+VLOOKUP($AC155,'06'!$AC$8:$BH$274,23,FALSE)=0,"",VLOOKUP($AC155,'04'!$AC$8:$BH$273,23,FALSE)+VLOOKUP($AC155,'05'!$AC$8:$BP$273,31,FALSE)+VLOOKUP($AC155,'06'!$AC$8:$BH$274,23,FALSE))</f>
        <v/>
      </c>
      <c r="AZ155" s="210"/>
      <c r="BA155" s="210"/>
      <c r="BB155" s="211"/>
      <c r="BC155" s="209" t="str">
        <f>IF(VLOOKUP($AC155,'04'!$AC$8:$BH$273,27,FALSE)+VLOOKUP($AC155,'05'!$AC$8:$BP$273,35,FALSE)+VLOOKUP($AC155,'06'!$AC$8:$BH$274,27,FALSE)=0,"",VLOOKUP($AC155,'04'!$AC$8:$BH$273,27,FALSE)+VLOOKUP($AC155,'05'!$AC$8:$BP$273,35,FALSE)+VLOOKUP($AC155,'06'!$AC$8:$BH$274,27,FALSE))</f>
        <v/>
      </c>
      <c r="BD155" s="210"/>
      <c r="BE155" s="210"/>
      <c r="BF155" s="211"/>
      <c r="BG155" s="202" t="str">
        <f t="shared" si="117"/>
        <v>n.é.</v>
      </c>
      <c r="BH155" s="203"/>
    </row>
    <row r="156" spans="1:60" ht="20.100000000000001" customHeight="1">
      <c r="A156" s="142">
        <v>149</v>
      </c>
      <c r="B156" s="143"/>
      <c r="C156" s="244" t="s">
        <v>147</v>
      </c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6"/>
      <c r="AC156" s="207" t="s">
        <v>140</v>
      </c>
      <c r="AD156" s="208"/>
      <c r="AE156" s="149" t="str">
        <f>IF(VLOOKUP(AC156,'04'!$AC$8:$BH$273,3,FALSE)+VLOOKUP(AC156,'05'!$AC$8:$BP$273,3,FALSE)+VLOOKUP(AC156,'06'!$AC$8:$BH$274,3,FALSE)=0,"",VLOOKUP(AC156,'04'!$AC$8:$BH$273,3,FALSE)+VLOOKUP(AC156,'05'!$AC$8:$BP$273,3,FALSE)+VLOOKUP(AC156,'06'!$AC$8:$BH$274,3,FALSE))</f>
        <v/>
      </c>
      <c r="AF156" s="150"/>
      <c r="AG156" s="150"/>
      <c r="AH156" s="151"/>
      <c r="AI156" s="209" t="str">
        <f>IF(VLOOKUP(AC156,'04'!$AC$8:$BH$273,7,FALSE)+VLOOKUP(AC156,'05'!$AC$8:$BP$273,15,FALSE)+VLOOKUP(AC156,'06'!$AC$8:$BH$274,7,FALSE)=0,"",VLOOKUP(AC156,'04'!$AC$8:$BH$273,7,FALSE)+VLOOKUP(AC156,'05'!$AC$8:$BP$273,15,FALSE)+VLOOKUP(AC156,'06'!$AC$8:$BH$274,7,FALSE))</f>
        <v/>
      </c>
      <c r="AJ156" s="210"/>
      <c r="AK156" s="210"/>
      <c r="AL156" s="211"/>
      <c r="AM156" s="209" t="str">
        <f>IF(VLOOKUP($AC156,'04'!$AC$8:$BH$273,11,FALSE)+VLOOKUP($AC156,'05'!$AC$8:$BP$273,19,FALSE)+VLOOKUP($AC156,'06'!$AC$8:$BH$274,11,FALSE)=0,"",VLOOKUP($AC156,'04'!$AC$8:$BH$273,11,FALSE)+VLOOKUP($AC156,'05'!$AC$8:$BP$273,19,FALSE)+VLOOKUP($AC156,'06'!$AC$8:$BH$274,11,FALSE))</f>
        <v/>
      </c>
      <c r="AN156" s="210"/>
      <c r="AO156" s="210"/>
      <c r="AP156" s="211"/>
      <c r="AQ156" s="209" t="str">
        <f>IF(VLOOKUP($AC156,'04'!$AC$8:$BH$273,15,FALSE)+VLOOKUP($AC156,'05'!$AC$8:$BP$273,23,FALSE)+VLOOKUP($AC156,'06'!$AC$8:$BH$274,15,FALSE)=0,"",VLOOKUP($AC156,'04'!$AC$8:$BH$273,15,FALSE)+VLOOKUP($AC156,'05'!$AC$8:$BP$273,23,FALSE)+VLOOKUP($AC156,'06'!$AC$8:$BH$274,15,FALSE))</f>
        <v/>
      </c>
      <c r="AR156" s="210"/>
      <c r="AS156" s="210"/>
      <c r="AT156" s="211"/>
      <c r="AU156" s="149" t="str">
        <f>IF(VLOOKUP($AC156,'04'!$AC$8:$BH$273,19,FALSE)+VLOOKUP($AC156,'05'!$AC$8:$BP$273,27,FALSE)+VLOOKUP($AC156,'06'!$AC$8:$BH$274,19,FALSE)=0,"",VLOOKUP($AC156,'04'!$AC$8:$BH$273,19,FALSE)+VLOOKUP($AC156,'05'!$AC$8:$BP$273,27,FALSE)+VLOOKUP($AC156,'06'!$AC$8:$BH$274,19,FALSE))</f>
        <v/>
      </c>
      <c r="AV156" s="150"/>
      <c r="AW156" s="150"/>
      <c r="AX156" s="151"/>
      <c r="AY156" s="209" t="str">
        <f>IF(VLOOKUP($AC156,'04'!$AC$8:$BH$273,23,FALSE)+VLOOKUP($AC156,'05'!$AC$8:$BP$273,31,FALSE)+VLOOKUP($AC156,'06'!$AC$8:$BH$274,23,FALSE)=0,"",VLOOKUP($AC156,'04'!$AC$8:$BH$273,23,FALSE)+VLOOKUP($AC156,'05'!$AC$8:$BP$273,31,FALSE)+VLOOKUP($AC156,'06'!$AC$8:$BH$274,23,FALSE))</f>
        <v/>
      </c>
      <c r="AZ156" s="210"/>
      <c r="BA156" s="210"/>
      <c r="BB156" s="211"/>
      <c r="BC156" s="209" t="str">
        <f>IF(VLOOKUP($AC156,'04'!$AC$8:$BH$273,27,FALSE)+VLOOKUP($AC156,'05'!$AC$8:$BP$273,35,FALSE)+VLOOKUP($AC156,'06'!$AC$8:$BH$274,27,FALSE)=0,"",VLOOKUP($AC156,'04'!$AC$8:$BH$273,27,FALSE)+VLOOKUP($AC156,'05'!$AC$8:$BP$273,35,FALSE)+VLOOKUP($AC156,'06'!$AC$8:$BH$274,27,FALSE))</f>
        <v/>
      </c>
      <c r="BD156" s="210"/>
      <c r="BE156" s="210"/>
      <c r="BF156" s="211"/>
      <c r="BG156" s="202" t="str">
        <f t="shared" si="117"/>
        <v>n.é.</v>
      </c>
      <c r="BH156" s="203"/>
    </row>
    <row r="157" spans="1:60" ht="20.100000000000001" customHeight="1">
      <c r="A157" s="142">
        <v>150</v>
      </c>
      <c r="B157" s="143"/>
      <c r="C157" s="241" t="s">
        <v>148</v>
      </c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3"/>
      <c r="AC157" s="207" t="s">
        <v>141</v>
      </c>
      <c r="AD157" s="208"/>
      <c r="AE157" s="149">
        <f>IF(VLOOKUP(AC157,'04'!$AC$8:$BH$273,3,FALSE)+VLOOKUP(AC157,'05'!$AC$8:$BP$273,3,FALSE)+VLOOKUP(AC157,'06'!$AC$8:$BH$274,3,FALSE)=0,"",VLOOKUP(AC157,'04'!$AC$8:$BH$273,3,FALSE)+VLOOKUP(AC157,'05'!$AC$8:$BP$273,3,FALSE)+VLOOKUP(AC157,'06'!$AC$8:$BH$274,3,FALSE))</f>
        <v>5318</v>
      </c>
      <c r="AF157" s="150"/>
      <c r="AG157" s="150"/>
      <c r="AH157" s="151"/>
      <c r="AI157" s="209">
        <f>IF(VLOOKUP(AC157,'04'!$AC$8:$BH$273,7,FALSE)+VLOOKUP(AC157,'05'!$AC$8:$BP$273,15,FALSE)+VLOOKUP(AC157,'06'!$AC$8:$BH$274,7,FALSE)=0,"",VLOOKUP(AC157,'04'!$AC$8:$BH$273,7,FALSE)+VLOOKUP(AC157,'05'!$AC$8:$BP$273,15,FALSE)+VLOOKUP(AC157,'06'!$AC$8:$BH$274,7,FALSE))</f>
        <v>7453</v>
      </c>
      <c r="AJ157" s="210"/>
      <c r="AK157" s="210"/>
      <c r="AL157" s="211"/>
      <c r="AM157" s="209" t="str">
        <f>IF(VLOOKUP($AC157,'04'!$AC$8:$BH$273,11,FALSE)+VLOOKUP($AC157,'05'!$AC$8:$BP$273,19,FALSE)+VLOOKUP($AC157,'06'!$AC$8:$BH$274,11,FALSE)=0,"",VLOOKUP($AC157,'04'!$AC$8:$BH$273,11,FALSE)+VLOOKUP($AC157,'05'!$AC$8:$BP$273,19,FALSE)+VLOOKUP($AC157,'06'!$AC$8:$BH$274,11,FALSE))</f>
        <v/>
      </c>
      <c r="AN157" s="210"/>
      <c r="AO157" s="210"/>
      <c r="AP157" s="211"/>
      <c r="AQ157" s="209">
        <f>IF(VLOOKUP($AC157,'04'!$AC$8:$BH$273,15,FALSE)+VLOOKUP($AC157,'05'!$AC$8:$BP$273,23,FALSE)+VLOOKUP($AC157,'06'!$AC$8:$BH$274,15,FALSE)=0,"",VLOOKUP($AC157,'04'!$AC$8:$BH$273,15,FALSE)+VLOOKUP($AC157,'05'!$AC$8:$BP$273,23,FALSE)+VLOOKUP($AC157,'06'!$AC$8:$BH$274,15,FALSE))</f>
        <v>7453</v>
      </c>
      <c r="AR157" s="210"/>
      <c r="AS157" s="210"/>
      <c r="AT157" s="211"/>
      <c r="AU157" s="149" t="str">
        <f>IF(VLOOKUP($AC157,'04'!$AC$8:$BH$273,19,FALSE)+VLOOKUP($AC157,'05'!$AC$8:$BP$273,27,FALSE)+VLOOKUP($AC157,'06'!$AC$8:$BH$274,19,FALSE)=0,"",VLOOKUP($AC157,'04'!$AC$8:$BH$273,19,FALSE)+VLOOKUP($AC157,'05'!$AC$8:$BP$273,27,FALSE)+VLOOKUP($AC157,'06'!$AC$8:$BH$274,19,FALSE))</f>
        <v/>
      </c>
      <c r="AV157" s="150"/>
      <c r="AW157" s="150"/>
      <c r="AX157" s="151"/>
      <c r="AY157" s="209" t="str">
        <f>IF(VLOOKUP($AC157,'04'!$AC$8:$BH$273,23,FALSE)+VLOOKUP($AC157,'05'!$AC$8:$BP$273,31,FALSE)+VLOOKUP($AC157,'06'!$AC$8:$BH$274,23,FALSE)=0,"",VLOOKUP($AC157,'04'!$AC$8:$BH$273,23,FALSE)+VLOOKUP($AC157,'05'!$AC$8:$BP$273,31,FALSE)+VLOOKUP($AC157,'06'!$AC$8:$BH$274,23,FALSE))</f>
        <v/>
      </c>
      <c r="AZ157" s="210"/>
      <c r="BA157" s="210"/>
      <c r="BB157" s="211"/>
      <c r="BC157" s="209">
        <f>IF(VLOOKUP($AC157,'04'!$AC$8:$BH$273,27,FALSE)+VLOOKUP($AC157,'05'!$AC$8:$BP$273,35,FALSE)+VLOOKUP($AC157,'06'!$AC$8:$BH$274,27,FALSE)=0,"",VLOOKUP($AC157,'04'!$AC$8:$BH$273,27,FALSE)+VLOOKUP($AC157,'05'!$AC$8:$BP$273,35,FALSE)+VLOOKUP($AC157,'06'!$AC$8:$BH$274,27,FALSE))</f>
        <v>7453</v>
      </c>
      <c r="BD157" s="210"/>
      <c r="BE157" s="210"/>
      <c r="BF157" s="211"/>
      <c r="BG157" s="202">
        <f t="shared" si="117"/>
        <v>1</v>
      </c>
      <c r="BH157" s="203"/>
    </row>
    <row r="158" spans="1:60" ht="20.100000000000001" customHeight="1">
      <c r="A158" s="142">
        <v>151</v>
      </c>
      <c r="B158" s="143"/>
      <c r="C158" s="244" t="s">
        <v>149</v>
      </c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6"/>
      <c r="AC158" s="207" t="s">
        <v>142</v>
      </c>
      <c r="AD158" s="208"/>
      <c r="AE158" s="149">
        <f>IF(VLOOKUP(AC158,'04'!$AC$8:$BH$273,3,FALSE)+VLOOKUP(AC158,'05'!$AC$8:$BP$273,3,FALSE)+VLOOKUP(AC158,'06'!$AC$8:$BH$274,3,FALSE)=0,"",VLOOKUP(AC158,'04'!$AC$8:$BH$273,3,FALSE)+VLOOKUP(AC158,'05'!$AC$8:$BP$273,3,FALSE)+VLOOKUP(AC158,'06'!$AC$8:$BH$274,3,FALSE))</f>
        <v>3682</v>
      </c>
      <c r="AF158" s="150"/>
      <c r="AG158" s="150"/>
      <c r="AH158" s="151"/>
      <c r="AI158" s="209">
        <f>IF(VLOOKUP(AC158,'04'!$AC$8:$BH$273,7,FALSE)+VLOOKUP(AC158,'05'!$AC$8:$BP$273,15,FALSE)+VLOOKUP(AC158,'06'!$AC$8:$BH$274,7,FALSE)=0,"",VLOOKUP(AC158,'04'!$AC$8:$BH$273,7,FALSE)+VLOOKUP(AC158,'05'!$AC$8:$BP$273,15,FALSE)+VLOOKUP(AC158,'06'!$AC$8:$BH$274,7,FALSE))</f>
        <v>17221</v>
      </c>
      <c r="AJ158" s="210"/>
      <c r="AK158" s="210"/>
      <c r="AL158" s="211"/>
      <c r="AM158" s="247" t="s">
        <v>687</v>
      </c>
      <c r="AN158" s="248"/>
      <c r="AO158" s="248"/>
      <c r="AP158" s="249"/>
      <c r="AQ158" s="247" t="s">
        <v>687</v>
      </c>
      <c r="AR158" s="248"/>
      <c r="AS158" s="248"/>
      <c r="AT158" s="249"/>
      <c r="AU158" s="247" t="s">
        <v>687</v>
      </c>
      <c r="AV158" s="248"/>
      <c r="AW158" s="248"/>
      <c r="AX158" s="249"/>
      <c r="AY158" s="247" t="s">
        <v>687</v>
      </c>
      <c r="AZ158" s="248"/>
      <c r="BA158" s="248"/>
      <c r="BB158" s="249"/>
      <c r="BC158" s="247" t="s">
        <v>687</v>
      </c>
      <c r="BD158" s="248"/>
      <c r="BE158" s="248"/>
      <c r="BF158" s="249"/>
      <c r="BG158" s="202" t="s">
        <v>687</v>
      </c>
      <c r="BH158" s="203"/>
    </row>
    <row r="159" spans="1:60" s="3" customFormat="1" ht="20.100000000000001" customHeight="1">
      <c r="A159" s="162">
        <v>152</v>
      </c>
      <c r="B159" s="163"/>
      <c r="C159" s="177" t="s">
        <v>481</v>
      </c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9"/>
      <c r="AC159" s="230" t="s">
        <v>59</v>
      </c>
      <c r="AD159" s="231"/>
      <c r="AE159" s="169">
        <f>SUM(AE147:AH158)</f>
        <v>11000</v>
      </c>
      <c r="AF159" s="170"/>
      <c r="AG159" s="170"/>
      <c r="AH159" s="171"/>
      <c r="AI159" s="169">
        <f t="shared" ref="AI159" si="124">SUM(AI147:AL158)</f>
        <v>28264</v>
      </c>
      <c r="AJ159" s="170"/>
      <c r="AK159" s="170"/>
      <c r="AL159" s="171"/>
      <c r="AM159" s="169">
        <f t="shared" ref="AM159" si="125">SUM(AM147:AP158)</f>
        <v>0</v>
      </c>
      <c r="AN159" s="170"/>
      <c r="AO159" s="170"/>
      <c r="AP159" s="171"/>
      <c r="AQ159" s="169">
        <f t="shared" ref="AQ159" si="126">SUM(AQ147:AT158)</f>
        <v>11043</v>
      </c>
      <c r="AR159" s="170"/>
      <c r="AS159" s="170"/>
      <c r="AT159" s="171"/>
      <c r="AU159" s="169">
        <f t="shared" ref="AU159" si="127">SUM(AU147:AX158)</f>
        <v>0</v>
      </c>
      <c r="AV159" s="170"/>
      <c r="AW159" s="170"/>
      <c r="AX159" s="171"/>
      <c r="AY159" s="169">
        <f t="shared" ref="AY159" si="128">SUM(AY147:BB158)</f>
        <v>0</v>
      </c>
      <c r="AZ159" s="170"/>
      <c r="BA159" s="170"/>
      <c r="BB159" s="171"/>
      <c r="BC159" s="169">
        <f t="shared" ref="BC159" si="129">SUM(BC147:BF158)</f>
        <v>11043</v>
      </c>
      <c r="BD159" s="170"/>
      <c r="BE159" s="170"/>
      <c r="BF159" s="171"/>
      <c r="BG159" s="172">
        <f t="shared" si="117"/>
        <v>0.39070902915369377</v>
      </c>
      <c r="BH159" s="173"/>
    </row>
    <row r="160" spans="1:60" ht="20.100000000000001" customHeight="1">
      <c r="A160" s="142">
        <v>153</v>
      </c>
      <c r="B160" s="143"/>
      <c r="C160" s="250" t="s">
        <v>150</v>
      </c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2"/>
      <c r="AC160" s="207" t="s">
        <v>124</v>
      </c>
      <c r="AD160" s="208"/>
      <c r="AE160" s="149">
        <f>IF(VLOOKUP(AC160,'04'!$AC$8:$BH$273,3,FALSE)+VLOOKUP(AC160,'05'!$AC$8:$BP$273,3,FALSE)+VLOOKUP(AC160,'06'!$AC$8:$BH$274,3,FALSE)=0,"",VLOOKUP(AC160,'04'!$AC$8:$BH$273,3,FALSE)+VLOOKUP(AC160,'05'!$AC$8:$BP$273,3,FALSE)+VLOOKUP(AC160,'06'!$AC$8:$BH$274,3,FALSE))</f>
        <v>2562</v>
      </c>
      <c r="AF160" s="150"/>
      <c r="AG160" s="150"/>
      <c r="AH160" s="151"/>
      <c r="AI160" s="209">
        <f>IF(VLOOKUP(AC160,'04'!$AC$8:$BH$273,7,FALSE)+VLOOKUP(AC160,'05'!$AC$8:$BP$273,15,FALSE)+VLOOKUP(AC160,'06'!$AC$8:$BH$274,7,FALSE)=0,"",VLOOKUP(AC160,'04'!$AC$8:$BH$273,7,FALSE)+VLOOKUP(AC160,'05'!$AC$8:$BP$273,15,FALSE)+VLOOKUP(AC160,'06'!$AC$8:$BH$274,7,FALSE))</f>
        <v>380</v>
      </c>
      <c r="AJ160" s="210"/>
      <c r="AK160" s="210"/>
      <c r="AL160" s="211"/>
      <c r="AM160" s="209" t="str">
        <f>IF(VLOOKUP($AC160,'04'!$AC$8:$BH$273,11,FALSE)+VLOOKUP($AC160,'05'!$AC$8:$BP$273,19,FALSE)+VLOOKUP($AC160,'06'!$AC$8:$BH$274,11,FALSE)=0,"",VLOOKUP($AC160,'04'!$AC$8:$BH$273,11,FALSE)+VLOOKUP($AC160,'05'!$AC$8:$BP$273,19,FALSE)+VLOOKUP($AC160,'06'!$AC$8:$BH$274,11,FALSE))</f>
        <v/>
      </c>
      <c r="AN160" s="210"/>
      <c r="AO160" s="210"/>
      <c r="AP160" s="211"/>
      <c r="AQ160" s="209">
        <f>IF(VLOOKUP($AC160,'04'!$AC$8:$BH$273,15,FALSE)+VLOOKUP($AC160,'05'!$AC$8:$BP$273,23,FALSE)+VLOOKUP($AC160,'06'!$AC$8:$BH$274,15,FALSE)=0,"",VLOOKUP($AC160,'04'!$AC$8:$BH$273,15,FALSE)+VLOOKUP($AC160,'05'!$AC$8:$BP$273,23,FALSE)+VLOOKUP($AC160,'06'!$AC$8:$BH$274,15,FALSE))</f>
        <v>380</v>
      </c>
      <c r="AR160" s="210"/>
      <c r="AS160" s="210"/>
      <c r="AT160" s="211"/>
      <c r="AU160" s="149" t="str">
        <f>IF(VLOOKUP($AC160,'04'!$AC$8:$BH$273,19,FALSE)+VLOOKUP($AC160,'05'!$AC$8:$BP$273,27,FALSE)+VLOOKUP($AC160,'06'!$AC$8:$BH$274,19,FALSE)=0,"",VLOOKUP($AC160,'04'!$AC$8:$BH$273,19,FALSE)+VLOOKUP($AC160,'05'!$AC$8:$BP$273,27,FALSE)+VLOOKUP($AC160,'06'!$AC$8:$BH$274,19,FALSE))</f>
        <v/>
      </c>
      <c r="AV160" s="150"/>
      <c r="AW160" s="150"/>
      <c r="AX160" s="151"/>
      <c r="AY160" s="209" t="str">
        <f>IF(VLOOKUP($AC160,'04'!$AC$8:$BH$273,23,FALSE)+VLOOKUP($AC160,'05'!$AC$8:$BP$273,31,FALSE)+VLOOKUP($AC160,'06'!$AC$8:$BH$274,23,FALSE)=0,"",VLOOKUP($AC160,'04'!$AC$8:$BH$273,23,FALSE)+VLOOKUP($AC160,'05'!$AC$8:$BP$273,31,FALSE)+VLOOKUP($AC160,'06'!$AC$8:$BH$274,23,FALSE))</f>
        <v/>
      </c>
      <c r="AZ160" s="210"/>
      <c r="BA160" s="210"/>
      <c r="BB160" s="211"/>
      <c r="BC160" s="209">
        <f>IF(VLOOKUP($AC160,'04'!$AC$8:$BH$273,27,FALSE)+VLOOKUP($AC160,'05'!$AC$8:$BP$273,35,FALSE)+VLOOKUP($AC160,'06'!$AC$8:$BH$274,27,FALSE)=0,"",VLOOKUP($AC160,'04'!$AC$8:$BH$273,27,FALSE)+VLOOKUP($AC160,'05'!$AC$8:$BP$273,35,FALSE)+VLOOKUP($AC160,'06'!$AC$8:$BH$274,27,FALSE))</f>
        <v>380</v>
      </c>
      <c r="BD160" s="210"/>
      <c r="BE160" s="210"/>
      <c r="BF160" s="211"/>
      <c r="BG160" s="202">
        <f t="shared" si="117"/>
        <v>1</v>
      </c>
      <c r="BH160" s="203"/>
    </row>
    <row r="161" spans="1:60" ht="20.100000000000001" customHeight="1">
      <c r="A161" s="142">
        <v>154</v>
      </c>
      <c r="B161" s="143"/>
      <c r="C161" s="250" t="s">
        <v>151</v>
      </c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2"/>
      <c r="AC161" s="207" t="s">
        <v>125</v>
      </c>
      <c r="AD161" s="208"/>
      <c r="AE161" s="149">
        <f>IF(VLOOKUP(AC161,'04'!$AC$8:$BH$273,3,FALSE)+VLOOKUP(AC161,'05'!$AC$8:$BP$273,3,FALSE)+VLOOKUP(AC161,'06'!$AC$8:$BH$274,3,FALSE)=0,"",VLOOKUP(AC161,'04'!$AC$8:$BH$273,3,FALSE)+VLOOKUP(AC161,'05'!$AC$8:$BP$273,3,FALSE)+VLOOKUP(AC161,'06'!$AC$8:$BH$274,3,FALSE))</f>
        <v>26545</v>
      </c>
      <c r="AF161" s="150"/>
      <c r="AG161" s="150"/>
      <c r="AH161" s="151"/>
      <c r="AI161" s="209">
        <f>IF(VLOOKUP(AC161,'04'!$AC$8:$BH$273,7,FALSE)+VLOOKUP(AC161,'05'!$AC$8:$BP$273,15,FALSE)+VLOOKUP(AC161,'06'!$AC$8:$BH$274,7,FALSE)=0,"",VLOOKUP(AC161,'04'!$AC$8:$BH$273,7,FALSE)+VLOOKUP(AC161,'05'!$AC$8:$BP$273,15,FALSE)+VLOOKUP(AC161,'06'!$AC$8:$BH$274,7,FALSE))</f>
        <v>42744</v>
      </c>
      <c r="AJ161" s="210"/>
      <c r="AK161" s="210"/>
      <c r="AL161" s="211"/>
      <c r="AM161" s="209" t="str">
        <f>IF(VLOOKUP($AC161,'04'!$AC$8:$BH$273,11,FALSE)+VLOOKUP($AC161,'05'!$AC$8:$BP$273,19,FALSE)+VLOOKUP($AC161,'06'!$AC$8:$BH$274,11,FALSE)=0,"",VLOOKUP($AC161,'04'!$AC$8:$BH$273,11,FALSE)+VLOOKUP($AC161,'05'!$AC$8:$BP$273,19,FALSE)+VLOOKUP($AC161,'06'!$AC$8:$BH$274,11,FALSE))</f>
        <v/>
      </c>
      <c r="AN161" s="210"/>
      <c r="AO161" s="210"/>
      <c r="AP161" s="211"/>
      <c r="AQ161" s="209">
        <f>IF(VLOOKUP($AC161,'04'!$AC$8:$BH$273,15,FALSE)+VLOOKUP($AC161,'05'!$AC$8:$BP$273,23,FALSE)+VLOOKUP($AC161,'06'!$AC$8:$BH$274,15,FALSE)=0,"",VLOOKUP($AC161,'04'!$AC$8:$BH$273,15,FALSE)+VLOOKUP($AC161,'05'!$AC$8:$BP$273,23,FALSE)+VLOOKUP($AC161,'06'!$AC$8:$BH$274,15,FALSE))</f>
        <v>42744</v>
      </c>
      <c r="AR161" s="210"/>
      <c r="AS161" s="210"/>
      <c r="AT161" s="211"/>
      <c r="AU161" s="149" t="str">
        <f>IF(VLOOKUP($AC161,'04'!$AC$8:$BH$273,19,FALSE)+VLOOKUP($AC161,'05'!$AC$8:$BP$273,27,FALSE)+VLOOKUP($AC161,'06'!$AC$8:$BH$274,19,FALSE)=0,"",VLOOKUP($AC161,'04'!$AC$8:$BH$273,19,FALSE)+VLOOKUP($AC161,'05'!$AC$8:$BP$273,27,FALSE)+VLOOKUP($AC161,'06'!$AC$8:$BH$274,19,FALSE))</f>
        <v/>
      </c>
      <c r="AV161" s="150"/>
      <c r="AW161" s="150"/>
      <c r="AX161" s="151"/>
      <c r="AY161" s="209">
        <f>IF(VLOOKUP($AC161,'04'!$AC$8:$BH$273,23,FALSE)+VLOOKUP($AC161,'05'!$AC$8:$BP$273,31,FALSE)+VLOOKUP($AC161,'06'!$AC$8:$BH$274,23,FALSE)=0,"",VLOOKUP($AC161,'04'!$AC$8:$BH$273,23,FALSE)+VLOOKUP($AC161,'05'!$AC$8:$BP$273,31,FALSE)+VLOOKUP($AC161,'06'!$AC$8:$BH$274,23,FALSE))</f>
        <v>46000</v>
      </c>
      <c r="AZ161" s="210"/>
      <c r="BA161" s="210"/>
      <c r="BB161" s="211"/>
      <c r="BC161" s="209">
        <f>IF(VLOOKUP($AC161,'04'!$AC$8:$BH$273,27,FALSE)+VLOOKUP($AC161,'05'!$AC$8:$BP$273,35,FALSE)+VLOOKUP($AC161,'06'!$AC$8:$BH$274,27,FALSE)=0,"",VLOOKUP($AC161,'04'!$AC$8:$BH$273,27,FALSE)+VLOOKUP($AC161,'05'!$AC$8:$BP$273,35,FALSE)+VLOOKUP($AC161,'06'!$AC$8:$BH$274,27,FALSE))</f>
        <v>17006</v>
      </c>
      <c r="BD161" s="210"/>
      <c r="BE161" s="210"/>
      <c r="BF161" s="211"/>
      <c r="BG161" s="202">
        <f t="shared" si="117"/>
        <v>0.3978570091708778</v>
      </c>
      <c r="BH161" s="203"/>
    </row>
    <row r="162" spans="1:60" ht="20.100000000000001" customHeight="1">
      <c r="A162" s="142">
        <v>155</v>
      </c>
      <c r="B162" s="143"/>
      <c r="C162" s="250" t="s">
        <v>152</v>
      </c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/>
      <c r="AC162" s="207" t="s">
        <v>126</v>
      </c>
      <c r="AD162" s="208"/>
      <c r="AE162" s="149">
        <f>IF(VLOOKUP(AC162,'04'!$AC$8:$BH$273,3,FALSE)+VLOOKUP(AC162,'05'!$AC$8:$BP$273,3,FALSE)+VLOOKUP(AC162,'06'!$AC$8:$BH$274,3,FALSE)=0,"",VLOOKUP(AC162,'04'!$AC$8:$BH$273,3,FALSE)+VLOOKUP(AC162,'05'!$AC$8:$BP$273,3,FALSE)+VLOOKUP(AC162,'06'!$AC$8:$BH$274,3,FALSE))</f>
        <v>1243</v>
      </c>
      <c r="AF162" s="150"/>
      <c r="AG162" s="150"/>
      <c r="AH162" s="151"/>
      <c r="AI162" s="209">
        <f>IF(VLOOKUP(AC162,'04'!$AC$8:$BH$273,7,FALSE)+VLOOKUP(AC162,'05'!$AC$8:$BP$273,15,FALSE)+VLOOKUP(AC162,'06'!$AC$8:$BH$274,7,FALSE)=0,"",VLOOKUP(AC162,'04'!$AC$8:$BH$273,7,FALSE)+VLOOKUP(AC162,'05'!$AC$8:$BP$273,15,FALSE)+VLOOKUP(AC162,'06'!$AC$8:$BH$274,7,FALSE))</f>
        <v>1507</v>
      </c>
      <c r="AJ162" s="210"/>
      <c r="AK162" s="210"/>
      <c r="AL162" s="211"/>
      <c r="AM162" s="209">
        <f>IF(VLOOKUP($AC162,'04'!$AC$8:$BH$273,11,FALSE)+VLOOKUP($AC162,'05'!$AC$8:$BP$273,19,FALSE)+VLOOKUP($AC162,'06'!$AC$8:$BH$274,11,FALSE)=0,"",VLOOKUP($AC162,'04'!$AC$8:$BH$273,11,FALSE)+VLOOKUP($AC162,'05'!$AC$8:$BP$273,19,FALSE)+VLOOKUP($AC162,'06'!$AC$8:$BH$274,11,FALSE))</f>
        <v>171</v>
      </c>
      <c r="AN162" s="210"/>
      <c r="AO162" s="210"/>
      <c r="AP162" s="211"/>
      <c r="AQ162" s="209">
        <f>IF(VLOOKUP($AC162,'04'!$AC$8:$BH$273,15,FALSE)+VLOOKUP($AC162,'05'!$AC$8:$BP$273,23,FALSE)+VLOOKUP($AC162,'06'!$AC$8:$BH$274,15,FALSE)=0,"",VLOOKUP($AC162,'04'!$AC$8:$BH$273,15,FALSE)+VLOOKUP($AC162,'05'!$AC$8:$BP$273,23,FALSE)+VLOOKUP($AC162,'06'!$AC$8:$BH$274,15,FALSE))</f>
        <v>1336</v>
      </c>
      <c r="AR162" s="210"/>
      <c r="AS162" s="210"/>
      <c r="AT162" s="211"/>
      <c r="AU162" s="149" t="str">
        <f>IF(VLOOKUP($AC162,'04'!$AC$8:$BH$273,19,FALSE)+VLOOKUP($AC162,'05'!$AC$8:$BP$273,27,FALSE)+VLOOKUP($AC162,'06'!$AC$8:$BH$274,19,FALSE)=0,"",VLOOKUP($AC162,'04'!$AC$8:$BH$273,19,FALSE)+VLOOKUP($AC162,'05'!$AC$8:$BP$273,27,FALSE)+VLOOKUP($AC162,'06'!$AC$8:$BH$274,19,FALSE))</f>
        <v/>
      </c>
      <c r="AV162" s="150"/>
      <c r="AW162" s="150"/>
      <c r="AX162" s="151"/>
      <c r="AY162" s="209" t="str">
        <f>IF(VLOOKUP($AC162,'04'!$AC$8:$BH$273,23,FALSE)+VLOOKUP($AC162,'05'!$AC$8:$BP$273,31,FALSE)+VLOOKUP($AC162,'06'!$AC$8:$BH$274,23,FALSE)=0,"",VLOOKUP($AC162,'04'!$AC$8:$BH$273,23,FALSE)+VLOOKUP($AC162,'05'!$AC$8:$BP$273,31,FALSE)+VLOOKUP($AC162,'06'!$AC$8:$BH$274,23,FALSE))</f>
        <v/>
      </c>
      <c r="AZ162" s="210"/>
      <c r="BA162" s="210"/>
      <c r="BB162" s="211"/>
      <c r="BC162" s="209">
        <f>IF(VLOOKUP($AC162,'04'!$AC$8:$BH$273,27,FALSE)+VLOOKUP($AC162,'05'!$AC$8:$BP$273,35,FALSE)+VLOOKUP($AC162,'06'!$AC$8:$BH$274,27,FALSE)=0,"",VLOOKUP($AC162,'04'!$AC$8:$BH$273,27,FALSE)+VLOOKUP($AC162,'05'!$AC$8:$BP$273,35,FALSE)+VLOOKUP($AC162,'06'!$AC$8:$BH$274,27,FALSE))</f>
        <v>1336</v>
      </c>
      <c r="BD162" s="210"/>
      <c r="BE162" s="210"/>
      <c r="BF162" s="211"/>
      <c r="BG162" s="202">
        <f t="shared" si="117"/>
        <v>0.88652952886529524</v>
      </c>
      <c r="BH162" s="203"/>
    </row>
    <row r="163" spans="1:60" ht="20.100000000000001" customHeight="1">
      <c r="A163" s="142">
        <v>156</v>
      </c>
      <c r="B163" s="143"/>
      <c r="C163" s="250" t="s">
        <v>153</v>
      </c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/>
      <c r="AC163" s="207" t="s">
        <v>127</v>
      </c>
      <c r="AD163" s="208"/>
      <c r="AE163" s="149">
        <f>IF(VLOOKUP(AC163,'04'!$AC$8:$BH$273,3,FALSE)+VLOOKUP(AC163,'05'!$AC$8:$BP$273,3,FALSE)+VLOOKUP(AC163,'06'!$AC$8:$BH$274,3,FALSE)=0,"",VLOOKUP(AC163,'04'!$AC$8:$BH$273,3,FALSE)+VLOOKUP(AC163,'05'!$AC$8:$BP$273,3,FALSE)+VLOOKUP(AC163,'06'!$AC$8:$BH$274,3,FALSE))</f>
        <v>1126</v>
      </c>
      <c r="AF163" s="150"/>
      <c r="AG163" s="150"/>
      <c r="AH163" s="151"/>
      <c r="AI163" s="209">
        <f>IF(VLOOKUP(AC163,'04'!$AC$8:$BH$273,7,FALSE)+VLOOKUP(AC163,'05'!$AC$8:$BP$273,15,FALSE)+VLOOKUP(AC163,'06'!$AC$8:$BH$274,7,FALSE)=0,"",VLOOKUP(AC163,'04'!$AC$8:$BH$273,7,FALSE)+VLOOKUP(AC163,'05'!$AC$8:$BP$273,15,FALSE)+VLOOKUP(AC163,'06'!$AC$8:$BH$274,7,FALSE))</f>
        <v>1232</v>
      </c>
      <c r="AJ163" s="210"/>
      <c r="AK163" s="210"/>
      <c r="AL163" s="211"/>
      <c r="AM163" s="209">
        <f>IF(VLOOKUP($AC163,'04'!$AC$8:$BH$273,11,FALSE)+VLOOKUP($AC163,'05'!$AC$8:$BP$273,19,FALSE)+VLOOKUP($AC163,'06'!$AC$8:$BH$274,11,FALSE)=0,"",VLOOKUP($AC163,'04'!$AC$8:$BH$273,11,FALSE)+VLOOKUP($AC163,'05'!$AC$8:$BP$273,19,FALSE)+VLOOKUP($AC163,'06'!$AC$8:$BH$274,11,FALSE))</f>
        <v>218</v>
      </c>
      <c r="AN163" s="210"/>
      <c r="AO163" s="210"/>
      <c r="AP163" s="211"/>
      <c r="AQ163" s="209">
        <f>IF(VLOOKUP($AC163,'04'!$AC$8:$BH$273,15,FALSE)+VLOOKUP($AC163,'05'!$AC$8:$BP$273,23,FALSE)+VLOOKUP($AC163,'06'!$AC$8:$BH$274,15,FALSE)=0,"",VLOOKUP($AC163,'04'!$AC$8:$BH$273,15,FALSE)+VLOOKUP($AC163,'05'!$AC$8:$BP$273,23,FALSE)+VLOOKUP($AC163,'06'!$AC$8:$BH$274,15,FALSE))</f>
        <v>1014</v>
      </c>
      <c r="AR163" s="210"/>
      <c r="AS163" s="210"/>
      <c r="AT163" s="211"/>
      <c r="AU163" s="149" t="str">
        <f>IF(VLOOKUP($AC163,'04'!$AC$8:$BH$273,19,FALSE)+VLOOKUP($AC163,'05'!$AC$8:$BP$273,27,FALSE)+VLOOKUP($AC163,'06'!$AC$8:$BH$274,19,FALSE)=0,"",VLOOKUP($AC163,'04'!$AC$8:$BH$273,19,FALSE)+VLOOKUP($AC163,'05'!$AC$8:$BP$273,27,FALSE)+VLOOKUP($AC163,'06'!$AC$8:$BH$274,19,FALSE))</f>
        <v/>
      </c>
      <c r="AV163" s="150"/>
      <c r="AW163" s="150"/>
      <c r="AX163" s="151"/>
      <c r="AY163" s="209" t="str">
        <f>IF(VLOOKUP($AC163,'04'!$AC$8:$BH$273,23,FALSE)+VLOOKUP($AC163,'05'!$AC$8:$BP$273,31,FALSE)+VLOOKUP($AC163,'06'!$AC$8:$BH$274,23,FALSE)=0,"",VLOOKUP($AC163,'04'!$AC$8:$BH$273,23,FALSE)+VLOOKUP($AC163,'05'!$AC$8:$BP$273,31,FALSE)+VLOOKUP($AC163,'06'!$AC$8:$BH$274,23,FALSE))</f>
        <v/>
      </c>
      <c r="AZ163" s="210"/>
      <c r="BA163" s="210"/>
      <c r="BB163" s="211"/>
      <c r="BC163" s="209">
        <f>IF(VLOOKUP($AC163,'04'!$AC$8:$BH$273,27,FALSE)+VLOOKUP($AC163,'05'!$AC$8:$BP$273,35,FALSE)+VLOOKUP($AC163,'06'!$AC$8:$BH$274,27,FALSE)=0,"",VLOOKUP($AC163,'04'!$AC$8:$BH$273,27,FALSE)+VLOOKUP($AC163,'05'!$AC$8:$BP$273,35,FALSE)+VLOOKUP($AC163,'06'!$AC$8:$BH$274,27,FALSE))</f>
        <v>1014</v>
      </c>
      <c r="BD163" s="210"/>
      <c r="BE163" s="210"/>
      <c r="BF163" s="211"/>
      <c r="BG163" s="202">
        <f t="shared" si="117"/>
        <v>0.82305194805194803</v>
      </c>
      <c r="BH163" s="203"/>
    </row>
    <row r="164" spans="1:60" ht="20.100000000000001" customHeight="1">
      <c r="A164" s="142">
        <v>157</v>
      </c>
      <c r="B164" s="143"/>
      <c r="C164" s="232" t="s">
        <v>154</v>
      </c>
      <c r="D164" s="233"/>
      <c r="E164" s="233"/>
      <c r="F164" s="233"/>
      <c r="G164" s="233"/>
      <c r="H164" s="233"/>
      <c r="I164" s="233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  <c r="AA164" s="233"/>
      <c r="AB164" s="234"/>
      <c r="AC164" s="207" t="s">
        <v>128</v>
      </c>
      <c r="AD164" s="208"/>
      <c r="AE164" s="149" t="str">
        <f>IF(VLOOKUP(AC164,'04'!$AC$8:$BH$273,3,FALSE)+VLOOKUP(AC164,'05'!$AC$8:$BP$273,3,FALSE)+VLOOKUP(AC164,'06'!$AC$8:$BH$274,3,FALSE)=0,"",VLOOKUP(AC164,'04'!$AC$8:$BH$273,3,FALSE)+VLOOKUP(AC164,'05'!$AC$8:$BP$273,3,FALSE)+VLOOKUP(AC164,'06'!$AC$8:$BH$274,3,FALSE))</f>
        <v/>
      </c>
      <c r="AF164" s="150"/>
      <c r="AG164" s="150"/>
      <c r="AH164" s="151"/>
      <c r="AI164" s="209" t="str">
        <f>IF(VLOOKUP(AC164,'04'!$AC$8:$BH$273,7,FALSE)+VLOOKUP(AC164,'05'!$AC$8:$BP$273,15,FALSE)+VLOOKUP(AC164,'06'!$AC$8:$BH$274,7,FALSE)=0,"",VLOOKUP(AC164,'04'!$AC$8:$BH$273,7,FALSE)+VLOOKUP(AC164,'05'!$AC$8:$BP$273,15,FALSE)+VLOOKUP(AC164,'06'!$AC$8:$BH$274,7,FALSE))</f>
        <v/>
      </c>
      <c r="AJ164" s="210"/>
      <c r="AK164" s="210"/>
      <c r="AL164" s="211"/>
      <c r="AM164" s="209" t="str">
        <f>IF(VLOOKUP($AC164,'04'!$AC$8:$BH$273,11,FALSE)+VLOOKUP($AC164,'05'!$AC$8:$BP$273,19,FALSE)+VLOOKUP($AC164,'06'!$AC$8:$BH$274,11,FALSE)=0,"",VLOOKUP($AC164,'04'!$AC$8:$BH$273,11,FALSE)+VLOOKUP($AC164,'05'!$AC$8:$BP$273,19,FALSE)+VLOOKUP($AC164,'06'!$AC$8:$BH$274,11,FALSE))</f>
        <v/>
      </c>
      <c r="AN164" s="210"/>
      <c r="AO164" s="210"/>
      <c r="AP164" s="211"/>
      <c r="AQ164" s="209" t="str">
        <f>IF(VLOOKUP($AC164,'04'!$AC$8:$BH$273,15,FALSE)+VLOOKUP($AC164,'05'!$AC$8:$BP$273,23,FALSE)+VLOOKUP($AC164,'06'!$AC$8:$BH$274,15,FALSE)=0,"",VLOOKUP($AC164,'04'!$AC$8:$BH$273,15,FALSE)+VLOOKUP($AC164,'05'!$AC$8:$BP$273,23,FALSE)+VLOOKUP($AC164,'06'!$AC$8:$BH$274,15,FALSE))</f>
        <v/>
      </c>
      <c r="AR164" s="210"/>
      <c r="AS164" s="210"/>
      <c r="AT164" s="211"/>
      <c r="AU164" s="149" t="str">
        <f>IF(VLOOKUP($AC164,'04'!$AC$8:$BH$273,19,FALSE)+VLOOKUP($AC164,'05'!$AC$8:$BP$273,27,FALSE)+VLOOKUP($AC164,'06'!$AC$8:$BH$274,19,FALSE)=0,"",VLOOKUP($AC164,'04'!$AC$8:$BH$273,19,FALSE)+VLOOKUP($AC164,'05'!$AC$8:$BP$273,27,FALSE)+VLOOKUP($AC164,'06'!$AC$8:$BH$274,19,FALSE))</f>
        <v/>
      </c>
      <c r="AV164" s="150"/>
      <c r="AW164" s="150"/>
      <c r="AX164" s="151"/>
      <c r="AY164" s="209" t="str">
        <f>IF(VLOOKUP($AC164,'04'!$AC$8:$BH$273,23,FALSE)+VLOOKUP($AC164,'05'!$AC$8:$BP$273,31,FALSE)+VLOOKUP($AC164,'06'!$AC$8:$BH$274,23,FALSE)=0,"",VLOOKUP($AC164,'04'!$AC$8:$BH$273,23,FALSE)+VLOOKUP($AC164,'05'!$AC$8:$BP$273,31,FALSE)+VLOOKUP($AC164,'06'!$AC$8:$BH$274,23,FALSE))</f>
        <v/>
      </c>
      <c r="AZ164" s="210"/>
      <c r="BA164" s="210"/>
      <c r="BB164" s="211"/>
      <c r="BC164" s="209" t="str">
        <f>IF(VLOOKUP($AC164,'04'!$AC$8:$BH$273,27,FALSE)+VLOOKUP($AC164,'05'!$AC$8:$BP$273,35,FALSE)+VLOOKUP($AC164,'06'!$AC$8:$BH$274,27,FALSE)=0,"",VLOOKUP($AC164,'04'!$AC$8:$BH$273,27,FALSE)+VLOOKUP($AC164,'05'!$AC$8:$BP$273,35,FALSE)+VLOOKUP($AC164,'06'!$AC$8:$BH$274,27,FALSE))</f>
        <v/>
      </c>
      <c r="BD164" s="210"/>
      <c r="BE164" s="210"/>
      <c r="BF164" s="211"/>
      <c r="BG164" s="202" t="str">
        <f t="shared" si="117"/>
        <v>n.é.</v>
      </c>
      <c r="BH164" s="203"/>
    </row>
    <row r="165" spans="1:60" ht="20.100000000000001" customHeight="1">
      <c r="A165" s="142">
        <v>158</v>
      </c>
      <c r="B165" s="143"/>
      <c r="C165" s="232" t="s">
        <v>155</v>
      </c>
      <c r="D165" s="233"/>
      <c r="E165" s="233"/>
      <c r="F165" s="233"/>
      <c r="G165" s="233"/>
      <c r="H165" s="233"/>
      <c r="I165" s="233"/>
      <c r="J165" s="233"/>
      <c r="K165" s="233"/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  <c r="W165" s="233"/>
      <c r="X165" s="233"/>
      <c r="Y165" s="233"/>
      <c r="Z165" s="233"/>
      <c r="AA165" s="233"/>
      <c r="AB165" s="234"/>
      <c r="AC165" s="207" t="s">
        <v>129</v>
      </c>
      <c r="AD165" s="208"/>
      <c r="AE165" s="149" t="str">
        <f>IF(VLOOKUP(AC165,'04'!$AC$8:$BH$273,3,FALSE)+VLOOKUP(AC165,'05'!$AC$8:$BP$273,3,FALSE)+VLOOKUP(AC165,'06'!$AC$8:$BH$274,3,FALSE)=0,"",VLOOKUP(AC165,'04'!$AC$8:$BH$273,3,FALSE)+VLOOKUP(AC165,'05'!$AC$8:$BP$273,3,FALSE)+VLOOKUP(AC165,'06'!$AC$8:$BH$274,3,FALSE))</f>
        <v/>
      </c>
      <c r="AF165" s="150"/>
      <c r="AG165" s="150"/>
      <c r="AH165" s="151"/>
      <c r="AI165" s="209" t="str">
        <f>IF(VLOOKUP(AC165,'04'!$AC$8:$BH$273,7,FALSE)+VLOOKUP(AC165,'05'!$AC$8:$BP$273,15,FALSE)+VLOOKUP(AC165,'06'!$AC$8:$BH$274,7,FALSE)=0,"",VLOOKUP(AC165,'04'!$AC$8:$BH$273,7,FALSE)+VLOOKUP(AC165,'05'!$AC$8:$BP$273,15,FALSE)+VLOOKUP(AC165,'06'!$AC$8:$BH$274,7,FALSE))</f>
        <v/>
      </c>
      <c r="AJ165" s="210"/>
      <c r="AK165" s="210"/>
      <c r="AL165" s="211"/>
      <c r="AM165" s="209" t="str">
        <f>IF(VLOOKUP($AC165,'04'!$AC$8:$BH$273,11,FALSE)+VLOOKUP($AC165,'05'!$AC$8:$BP$273,19,FALSE)+VLOOKUP($AC165,'06'!$AC$8:$BH$274,11,FALSE)=0,"",VLOOKUP($AC165,'04'!$AC$8:$BH$273,11,FALSE)+VLOOKUP($AC165,'05'!$AC$8:$BP$273,19,FALSE)+VLOOKUP($AC165,'06'!$AC$8:$BH$274,11,FALSE))</f>
        <v/>
      </c>
      <c r="AN165" s="210"/>
      <c r="AO165" s="210"/>
      <c r="AP165" s="211"/>
      <c r="AQ165" s="209" t="str">
        <f>IF(VLOOKUP($AC165,'04'!$AC$8:$BH$273,15,FALSE)+VLOOKUP($AC165,'05'!$AC$8:$BP$273,23,FALSE)+VLOOKUP($AC165,'06'!$AC$8:$BH$274,15,FALSE)=0,"",VLOOKUP($AC165,'04'!$AC$8:$BH$273,15,FALSE)+VLOOKUP($AC165,'05'!$AC$8:$BP$273,23,FALSE)+VLOOKUP($AC165,'06'!$AC$8:$BH$274,15,FALSE))</f>
        <v/>
      </c>
      <c r="AR165" s="210"/>
      <c r="AS165" s="210"/>
      <c r="AT165" s="211"/>
      <c r="AU165" s="149" t="str">
        <f>IF(VLOOKUP($AC165,'04'!$AC$8:$BH$273,19,FALSE)+VLOOKUP($AC165,'05'!$AC$8:$BP$273,27,FALSE)+VLOOKUP($AC165,'06'!$AC$8:$BH$274,19,FALSE)=0,"",VLOOKUP($AC165,'04'!$AC$8:$BH$273,19,FALSE)+VLOOKUP($AC165,'05'!$AC$8:$BP$273,27,FALSE)+VLOOKUP($AC165,'06'!$AC$8:$BH$274,19,FALSE))</f>
        <v/>
      </c>
      <c r="AV165" s="150"/>
      <c r="AW165" s="150"/>
      <c r="AX165" s="151"/>
      <c r="AY165" s="209" t="str">
        <f>IF(VLOOKUP($AC165,'04'!$AC$8:$BH$273,23,FALSE)+VLOOKUP($AC165,'05'!$AC$8:$BP$273,31,FALSE)+VLOOKUP($AC165,'06'!$AC$8:$BH$274,23,FALSE)=0,"",VLOOKUP($AC165,'04'!$AC$8:$BH$273,23,FALSE)+VLOOKUP($AC165,'05'!$AC$8:$BP$273,31,FALSE)+VLOOKUP($AC165,'06'!$AC$8:$BH$274,23,FALSE))</f>
        <v/>
      </c>
      <c r="AZ165" s="210"/>
      <c r="BA165" s="210"/>
      <c r="BB165" s="211"/>
      <c r="BC165" s="209" t="str">
        <f>IF(VLOOKUP($AC165,'04'!$AC$8:$BH$273,27,FALSE)+VLOOKUP($AC165,'05'!$AC$8:$BP$273,35,FALSE)+VLOOKUP($AC165,'06'!$AC$8:$BH$274,27,FALSE)=0,"",VLOOKUP($AC165,'04'!$AC$8:$BH$273,27,FALSE)+VLOOKUP($AC165,'05'!$AC$8:$BP$273,35,FALSE)+VLOOKUP($AC165,'06'!$AC$8:$BH$274,27,FALSE))</f>
        <v/>
      </c>
      <c r="BD165" s="210"/>
      <c r="BE165" s="210"/>
      <c r="BF165" s="211"/>
      <c r="BG165" s="202" t="str">
        <f t="shared" si="117"/>
        <v>n.é.</v>
      </c>
      <c r="BH165" s="203"/>
    </row>
    <row r="166" spans="1:60" ht="20.100000000000001" customHeight="1">
      <c r="A166" s="142">
        <v>159</v>
      </c>
      <c r="B166" s="143"/>
      <c r="C166" s="232" t="s">
        <v>156</v>
      </c>
      <c r="D166" s="233"/>
      <c r="E166" s="233"/>
      <c r="F166" s="233"/>
      <c r="G166" s="233"/>
      <c r="H166" s="233"/>
      <c r="I166" s="233"/>
      <c r="J166" s="233"/>
      <c r="K166" s="233"/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  <c r="W166" s="233"/>
      <c r="X166" s="233"/>
      <c r="Y166" s="233"/>
      <c r="Z166" s="233"/>
      <c r="AA166" s="233"/>
      <c r="AB166" s="234"/>
      <c r="AC166" s="207" t="s">
        <v>130</v>
      </c>
      <c r="AD166" s="208"/>
      <c r="AE166" s="149">
        <f>IF(VLOOKUP(AC166,'04'!$AC$8:$BH$273,3,FALSE)+VLOOKUP(AC166,'05'!$AC$8:$BP$273,3,FALSE)+VLOOKUP(AC166,'06'!$AC$8:$BH$274,3,FALSE)=0,"",VLOOKUP(AC166,'04'!$AC$8:$BH$273,3,FALSE)+VLOOKUP(AC166,'05'!$AC$8:$BP$273,3,FALSE)+VLOOKUP(AC166,'06'!$AC$8:$BH$274,3,FALSE))</f>
        <v>8499</v>
      </c>
      <c r="AF166" s="150"/>
      <c r="AG166" s="150"/>
      <c r="AH166" s="151"/>
      <c r="AI166" s="209">
        <f>IF(VLOOKUP(AC166,'04'!$AC$8:$BH$273,7,FALSE)+VLOOKUP(AC166,'05'!$AC$8:$BP$273,15,FALSE)+VLOOKUP(AC166,'06'!$AC$8:$BH$274,7,FALSE)=0,"",VLOOKUP(AC166,'04'!$AC$8:$BH$273,7,FALSE)+VLOOKUP(AC166,'05'!$AC$8:$BP$273,15,FALSE)+VLOOKUP(AC166,'06'!$AC$8:$BH$274,7,FALSE))</f>
        <v>7765</v>
      </c>
      <c r="AJ166" s="210"/>
      <c r="AK166" s="210"/>
      <c r="AL166" s="211"/>
      <c r="AM166" s="209">
        <f>IF(VLOOKUP($AC166,'04'!$AC$8:$BH$273,11,FALSE)+VLOOKUP($AC166,'05'!$AC$8:$BP$273,19,FALSE)+VLOOKUP($AC166,'06'!$AC$8:$BH$274,11,FALSE)=0,"",VLOOKUP($AC166,'04'!$AC$8:$BH$273,11,FALSE)+VLOOKUP($AC166,'05'!$AC$8:$BP$273,19,FALSE)+VLOOKUP($AC166,'06'!$AC$8:$BH$274,11,FALSE))</f>
        <v>106</v>
      </c>
      <c r="AN166" s="210"/>
      <c r="AO166" s="210"/>
      <c r="AP166" s="211"/>
      <c r="AQ166" s="209">
        <f>IF(VLOOKUP($AC166,'04'!$AC$8:$BH$273,15,FALSE)+VLOOKUP($AC166,'05'!$AC$8:$BP$273,23,FALSE)+VLOOKUP($AC166,'06'!$AC$8:$BH$274,15,FALSE)=0,"",VLOOKUP($AC166,'04'!$AC$8:$BH$273,15,FALSE)+VLOOKUP($AC166,'05'!$AC$8:$BP$273,23,FALSE)+VLOOKUP($AC166,'06'!$AC$8:$BH$274,15,FALSE))</f>
        <v>7659</v>
      </c>
      <c r="AR166" s="210"/>
      <c r="AS166" s="210"/>
      <c r="AT166" s="211"/>
      <c r="AU166" s="149" t="str">
        <f>IF(VLOOKUP($AC166,'04'!$AC$8:$BH$273,19,FALSE)+VLOOKUP($AC166,'05'!$AC$8:$BP$273,27,FALSE)+VLOOKUP($AC166,'06'!$AC$8:$BH$274,19,FALSE)=0,"",VLOOKUP($AC166,'04'!$AC$8:$BH$273,19,FALSE)+VLOOKUP($AC166,'05'!$AC$8:$BP$273,27,FALSE)+VLOOKUP($AC166,'06'!$AC$8:$BH$274,19,FALSE))</f>
        <v/>
      </c>
      <c r="AV166" s="150"/>
      <c r="AW166" s="150"/>
      <c r="AX166" s="151"/>
      <c r="AY166" s="209" t="str">
        <f>IF(VLOOKUP($AC166,'04'!$AC$8:$BH$273,23,FALSE)+VLOOKUP($AC166,'05'!$AC$8:$BP$273,31,FALSE)+VLOOKUP($AC166,'06'!$AC$8:$BH$274,23,FALSE)=0,"",VLOOKUP($AC166,'04'!$AC$8:$BH$273,23,FALSE)+VLOOKUP($AC166,'05'!$AC$8:$BP$273,31,FALSE)+VLOOKUP($AC166,'06'!$AC$8:$BH$274,23,FALSE))</f>
        <v/>
      </c>
      <c r="AZ166" s="210"/>
      <c r="BA166" s="210"/>
      <c r="BB166" s="211"/>
      <c r="BC166" s="209">
        <f>IF(VLOOKUP($AC166,'04'!$AC$8:$BH$273,27,FALSE)+VLOOKUP($AC166,'05'!$AC$8:$BP$273,35,FALSE)+VLOOKUP($AC166,'06'!$AC$8:$BH$274,27,FALSE)=0,"",VLOOKUP($AC166,'04'!$AC$8:$BH$273,27,FALSE)+VLOOKUP($AC166,'05'!$AC$8:$BP$273,35,FALSE)+VLOOKUP($AC166,'06'!$AC$8:$BH$274,27,FALSE))</f>
        <v>709</v>
      </c>
      <c r="BD166" s="210"/>
      <c r="BE166" s="210"/>
      <c r="BF166" s="211"/>
      <c r="BG166" s="202">
        <f t="shared" si="117"/>
        <v>9.1307147456535731E-2</v>
      </c>
      <c r="BH166" s="203"/>
    </row>
    <row r="167" spans="1:60" s="3" customFormat="1" ht="20.100000000000001" customHeight="1">
      <c r="A167" s="162">
        <v>160</v>
      </c>
      <c r="B167" s="163"/>
      <c r="C167" s="253" t="s">
        <v>482</v>
      </c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5"/>
      <c r="AC167" s="230" t="s">
        <v>60</v>
      </c>
      <c r="AD167" s="231"/>
      <c r="AE167" s="169">
        <f>SUM(AE160:AH166)</f>
        <v>39975</v>
      </c>
      <c r="AF167" s="170"/>
      <c r="AG167" s="170"/>
      <c r="AH167" s="171"/>
      <c r="AI167" s="169">
        <f t="shared" ref="AI167" si="130">SUM(AI160:AL166)</f>
        <v>53628</v>
      </c>
      <c r="AJ167" s="170"/>
      <c r="AK167" s="170"/>
      <c r="AL167" s="171"/>
      <c r="AM167" s="169">
        <f t="shared" ref="AM167" si="131">SUM(AM160:AP166)</f>
        <v>495</v>
      </c>
      <c r="AN167" s="170"/>
      <c r="AO167" s="170"/>
      <c r="AP167" s="171"/>
      <c r="AQ167" s="169">
        <f t="shared" ref="AQ167" si="132">SUM(AQ160:AT166)</f>
        <v>53133</v>
      </c>
      <c r="AR167" s="170"/>
      <c r="AS167" s="170"/>
      <c r="AT167" s="171"/>
      <c r="AU167" s="169">
        <f t="shared" ref="AU167" si="133">SUM(AU160:AX166)</f>
        <v>0</v>
      </c>
      <c r="AV167" s="170"/>
      <c r="AW167" s="170"/>
      <c r="AX167" s="171"/>
      <c r="AY167" s="169">
        <f t="shared" ref="AY167" si="134">SUM(AY160:BB166)</f>
        <v>46000</v>
      </c>
      <c r="AZ167" s="170"/>
      <c r="BA167" s="170"/>
      <c r="BB167" s="171"/>
      <c r="BC167" s="169">
        <f t="shared" ref="BC167" si="135">SUM(BC160:BF166)</f>
        <v>20445</v>
      </c>
      <c r="BD167" s="170"/>
      <c r="BE167" s="170"/>
      <c r="BF167" s="171"/>
      <c r="BG167" s="172">
        <f t="shared" si="117"/>
        <v>0.38123741329156413</v>
      </c>
      <c r="BH167" s="173"/>
    </row>
    <row r="168" spans="1:60" ht="20.100000000000001" customHeight="1">
      <c r="A168" s="142">
        <v>161</v>
      </c>
      <c r="B168" s="143"/>
      <c r="C168" s="174" t="s">
        <v>169</v>
      </c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6"/>
      <c r="AC168" s="207" t="s">
        <v>157</v>
      </c>
      <c r="AD168" s="208"/>
      <c r="AE168" s="149">
        <f>IF(VLOOKUP(AC168,'04'!$AC$8:$BH$273,3,FALSE)+VLOOKUP(AC168,'05'!$AC$8:$BP$273,3,FALSE)+VLOOKUP(AC168,'06'!$AC$8:$BH$274,3,FALSE)=0,"",VLOOKUP(AC168,'04'!$AC$8:$BH$273,3,FALSE)+VLOOKUP(AC168,'05'!$AC$8:$BP$273,3,FALSE)+VLOOKUP(AC168,'06'!$AC$8:$BH$274,3,FALSE))</f>
        <v>16743</v>
      </c>
      <c r="AF168" s="150"/>
      <c r="AG168" s="150"/>
      <c r="AH168" s="151"/>
      <c r="AI168" s="209">
        <f>IF(VLOOKUP(AC168,'04'!$AC$8:$BH$273,7,FALSE)+VLOOKUP(AC168,'05'!$AC$8:$BP$273,15,FALSE)+VLOOKUP(AC168,'06'!$AC$8:$BH$274,7,FALSE)=0,"",VLOOKUP(AC168,'04'!$AC$8:$BH$273,7,FALSE)+VLOOKUP(AC168,'05'!$AC$8:$BP$273,15,FALSE)+VLOOKUP(AC168,'06'!$AC$8:$BH$274,7,FALSE))</f>
        <v>14688</v>
      </c>
      <c r="AJ168" s="210"/>
      <c r="AK168" s="210"/>
      <c r="AL168" s="211"/>
      <c r="AM168" s="209">
        <f>IF(VLOOKUP($AC168,'04'!$AC$8:$BH$273,11,FALSE)+VLOOKUP($AC168,'05'!$AC$8:$BP$273,19,FALSE)+VLOOKUP($AC168,'06'!$AC$8:$BH$274,11,FALSE)=0,"",VLOOKUP($AC168,'04'!$AC$8:$BH$273,11,FALSE)+VLOOKUP($AC168,'05'!$AC$8:$BP$273,19,FALSE)+VLOOKUP($AC168,'06'!$AC$8:$BH$274,11,FALSE))</f>
        <v>763</v>
      </c>
      <c r="AN168" s="210"/>
      <c r="AO168" s="210"/>
      <c r="AP168" s="211"/>
      <c r="AQ168" s="209">
        <f>IF(VLOOKUP($AC168,'04'!$AC$8:$BH$273,15,FALSE)+VLOOKUP($AC168,'05'!$AC$8:$BP$273,23,FALSE)+VLOOKUP($AC168,'06'!$AC$8:$BH$274,15,FALSE)=0,"",VLOOKUP($AC168,'04'!$AC$8:$BH$273,15,FALSE)+VLOOKUP($AC168,'05'!$AC$8:$BP$273,23,FALSE)+VLOOKUP($AC168,'06'!$AC$8:$BH$274,15,FALSE))</f>
        <v>13925</v>
      </c>
      <c r="AR168" s="210"/>
      <c r="AS168" s="210"/>
      <c r="AT168" s="211"/>
      <c r="AU168" s="149" t="str">
        <f>IF(VLOOKUP($AC168,'04'!$AC$8:$BH$273,19,FALSE)+VLOOKUP($AC168,'05'!$AC$8:$BP$273,27,FALSE)+VLOOKUP($AC168,'06'!$AC$8:$BH$274,19,FALSE)=0,"",VLOOKUP($AC168,'04'!$AC$8:$BH$273,19,FALSE)+VLOOKUP($AC168,'05'!$AC$8:$BP$273,27,FALSE)+VLOOKUP($AC168,'06'!$AC$8:$BH$274,19,FALSE))</f>
        <v/>
      </c>
      <c r="AV168" s="150"/>
      <c r="AW168" s="150"/>
      <c r="AX168" s="151"/>
      <c r="AY168" s="209" t="str">
        <f>IF(VLOOKUP($AC168,'04'!$AC$8:$BH$273,23,FALSE)+VLOOKUP($AC168,'05'!$AC$8:$BP$273,31,FALSE)+VLOOKUP($AC168,'06'!$AC$8:$BH$274,23,FALSE)=0,"",VLOOKUP($AC168,'04'!$AC$8:$BH$273,23,FALSE)+VLOOKUP($AC168,'05'!$AC$8:$BP$273,31,FALSE)+VLOOKUP($AC168,'06'!$AC$8:$BH$274,23,FALSE))</f>
        <v/>
      </c>
      <c r="AZ168" s="210"/>
      <c r="BA168" s="210"/>
      <c r="BB168" s="211"/>
      <c r="BC168" s="209">
        <f>IF(VLOOKUP($AC168,'04'!$AC$8:$BH$273,27,FALSE)+VLOOKUP($AC168,'05'!$AC$8:$BP$273,35,FALSE)+VLOOKUP($AC168,'06'!$AC$8:$BH$274,27,FALSE)=0,"",VLOOKUP($AC168,'04'!$AC$8:$BH$273,27,FALSE)+VLOOKUP($AC168,'05'!$AC$8:$BP$273,35,FALSE)+VLOOKUP($AC168,'06'!$AC$8:$BH$274,27,FALSE))</f>
        <v>13925</v>
      </c>
      <c r="BD168" s="210"/>
      <c r="BE168" s="210"/>
      <c r="BF168" s="211"/>
      <c r="BG168" s="202">
        <f t="shared" si="117"/>
        <v>0.94805283224400871</v>
      </c>
      <c r="BH168" s="203"/>
    </row>
    <row r="169" spans="1:60" ht="20.100000000000001" customHeight="1">
      <c r="A169" s="142">
        <v>162</v>
      </c>
      <c r="B169" s="143"/>
      <c r="C169" s="174" t="s">
        <v>170</v>
      </c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6"/>
      <c r="AC169" s="207" t="s">
        <v>158</v>
      </c>
      <c r="AD169" s="208"/>
      <c r="AE169" s="149" t="str">
        <f>IF(VLOOKUP(AC169,'04'!$AC$8:$BH$273,3,FALSE)+VLOOKUP(AC169,'05'!$AC$8:$BP$273,3,FALSE)+VLOOKUP(AC169,'06'!$AC$8:$BH$274,3,FALSE)=0,"",VLOOKUP(AC169,'04'!$AC$8:$BH$273,3,FALSE)+VLOOKUP(AC169,'05'!$AC$8:$BP$273,3,FALSE)+VLOOKUP(AC169,'06'!$AC$8:$BH$274,3,FALSE))</f>
        <v/>
      </c>
      <c r="AF169" s="150"/>
      <c r="AG169" s="150"/>
      <c r="AH169" s="151"/>
      <c r="AI169" s="209" t="str">
        <f>IF(VLOOKUP(AC169,'04'!$AC$8:$BH$273,7,FALSE)+VLOOKUP(AC169,'05'!$AC$8:$BP$273,15,FALSE)+VLOOKUP(AC169,'06'!$AC$8:$BH$274,7,FALSE)=0,"",VLOOKUP(AC169,'04'!$AC$8:$BH$273,7,FALSE)+VLOOKUP(AC169,'05'!$AC$8:$BP$273,15,FALSE)+VLOOKUP(AC169,'06'!$AC$8:$BH$274,7,FALSE))</f>
        <v/>
      </c>
      <c r="AJ169" s="210"/>
      <c r="AK169" s="210"/>
      <c r="AL169" s="211"/>
      <c r="AM169" s="209" t="str">
        <f>IF(VLOOKUP($AC169,'04'!$AC$8:$BH$273,11,FALSE)+VLOOKUP($AC169,'05'!$AC$8:$BP$273,19,FALSE)+VLOOKUP($AC169,'06'!$AC$8:$BH$274,11,FALSE)=0,"",VLOOKUP($AC169,'04'!$AC$8:$BH$273,11,FALSE)+VLOOKUP($AC169,'05'!$AC$8:$BP$273,19,FALSE)+VLOOKUP($AC169,'06'!$AC$8:$BH$274,11,FALSE))</f>
        <v/>
      </c>
      <c r="AN169" s="210"/>
      <c r="AO169" s="210"/>
      <c r="AP169" s="211"/>
      <c r="AQ169" s="209" t="str">
        <f>IF(VLOOKUP($AC169,'04'!$AC$8:$BH$273,15,FALSE)+VLOOKUP($AC169,'05'!$AC$8:$BP$273,23,FALSE)+VLOOKUP($AC169,'06'!$AC$8:$BH$274,15,FALSE)=0,"",VLOOKUP($AC169,'04'!$AC$8:$BH$273,15,FALSE)+VLOOKUP($AC169,'05'!$AC$8:$BP$273,23,FALSE)+VLOOKUP($AC169,'06'!$AC$8:$BH$274,15,FALSE))</f>
        <v/>
      </c>
      <c r="AR169" s="210"/>
      <c r="AS169" s="210"/>
      <c r="AT169" s="211"/>
      <c r="AU169" s="149" t="str">
        <f>IF(VLOOKUP($AC169,'04'!$AC$8:$BH$273,19,FALSE)+VLOOKUP($AC169,'05'!$AC$8:$BP$273,27,FALSE)+VLOOKUP($AC169,'06'!$AC$8:$BH$274,19,FALSE)=0,"",VLOOKUP($AC169,'04'!$AC$8:$BH$273,19,FALSE)+VLOOKUP($AC169,'05'!$AC$8:$BP$273,27,FALSE)+VLOOKUP($AC169,'06'!$AC$8:$BH$274,19,FALSE))</f>
        <v/>
      </c>
      <c r="AV169" s="150"/>
      <c r="AW169" s="150"/>
      <c r="AX169" s="151"/>
      <c r="AY169" s="209" t="str">
        <f>IF(VLOOKUP($AC169,'04'!$AC$8:$BH$273,23,FALSE)+VLOOKUP($AC169,'05'!$AC$8:$BP$273,31,FALSE)+VLOOKUP($AC169,'06'!$AC$8:$BH$274,23,FALSE)=0,"",VLOOKUP($AC169,'04'!$AC$8:$BH$273,23,FALSE)+VLOOKUP($AC169,'05'!$AC$8:$BP$273,31,FALSE)+VLOOKUP($AC169,'06'!$AC$8:$BH$274,23,FALSE))</f>
        <v/>
      </c>
      <c r="AZ169" s="210"/>
      <c r="BA169" s="210"/>
      <c r="BB169" s="211"/>
      <c r="BC169" s="209" t="str">
        <f>IF(VLOOKUP($AC169,'04'!$AC$8:$BH$273,27,FALSE)+VLOOKUP($AC169,'05'!$AC$8:$BP$273,35,FALSE)+VLOOKUP($AC169,'06'!$AC$8:$BH$274,27,FALSE)=0,"",VLOOKUP($AC169,'04'!$AC$8:$BH$273,27,FALSE)+VLOOKUP($AC169,'05'!$AC$8:$BP$273,35,FALSE)+VLOOKUP($AC169,'06'!$AC$8:$BH$274,27,FALSE))</f>
        <v/>
      </c>
      <c r="BD169" s="210"/>
      <c r="BE169" s="210"/>
      <c r="BF169" s="211"/>
      <c r="BG169" s="202" t="str">
        <f t="shared" si="117"/>
        <v>n.é.</v>
      </c>
      <c r="BH169" s="203"/>
    </row>
    <row r="170" spans="1:60" ht="20.100000000000001" customHeight="1">
      <c r="A170" s="142">
        <v>163</v>
      </c>
      <c r="B170" s="143"/>
      <c r="C170" s="174" t="s">
        <v>171</v>
      </c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6"/>
      <c r="AC170" s="207" t="s">
        <v>159</v>
      </c>
      <c r="AD170" s="208"/>
      <c r="AE170" s="149" t="str">
        <f>IF(VLOOKUP(AC170,'04'!$AC$8:$BH$273,3,FALSE)+VLOOKUP(AC170,'05'!$AC$8:$BP$273,3,FALSE)+VLOOKUP(AC170,'06'!$AC$8:$BH$274,3,FALSE)=0,"",VLOOKUP(AC170,'04'!$AC$8:$BH$273,3,FALSE)+VLOOKUP(AC170,'05'!$AC$8:$BP$273,3,FALSE)+VLOOKUP(AC170,'06'!$AC$8:$BH$274,3,FALSE))</f>
        <v/>
      </c>
      <c r="AF170" s="150"/>
      <c r="AG170" s="150"/>
      <c r="AH170" s="151"/>
      <c r="AI170" s="209" t="str">
        <f>IF(VLOOKUP(AC170,'04'!$AC$8:$BH$273,7,FALSE)+VLOOKUP(AC170,'05'!$AC$8:$BP$273,15,FALSE)+VLOOKUP(AC170,'06'!$AC$8:$BH$274,7,FALSE)=0,"",VLOOKUP(AC170,'04'!$AC$8:$BH$273,7,FALSE)+VLOOKUP(AC170,'05'!$AC$8:$BP$273,15,FALSE)+VLOOKUP(AC170,'06'!$AC$8:$BH$274,7,FALSE))</f>
        <v/>
      </c>
      <c r="AJ170" s="210"/>
      <c r="AK170" s="210"/>
      <c r="AL170" s="211"/>
      <c r="AM170" s="209" t="str">
        <f>IF(VLOOKUP($AC170,'04'!$AC$8:$BH$273,11,FALSE)+VLOOKUP($AC170,'05'!$AC$8:$BP$273,19,FALSE)+VLOOKUP($AC170,'06'!$AC$8:$BH$274,11,FALSE)=0,"",VLOOKUP($AC170,'04'!$AC$8:$BH$273,11,FALSE)+VLOOKUP($AC170,'05'!$AC$8:$BP$273,19,FALSE)+VLOOKUP($AC170,'06'!$AC$8:$BH$274,11,FALSE))</f>
        <v/>
      </c>
      <c r="AN170" s="210"/>
      <c r="AO170" s="210"/>
      <c r="AP170" s="211"/>
      <c r="AQ170" s="209" t="str">
        <f>IF(VLOOKUP($AC170,'04'!$AC$8:$BH$273,15,FALSE)+VLOOKUP($AC170,'05'!$AC$8:$BP$273,23,FALSE)+VLOOKUP($AC170,'06'!$AC$8:$BH$274,15,FALSE)=0,"",VLOOKUP($AC170,'04'!$AC$8:$BH$273,15,FALSE)+VLOOKUP($AC170,'05'!$AC$8:$BP$273,23,FALSE)+VLOOKUP($AC170,'06'!$AC$8:$BH$274,15,FALSE))</f>
        <v/>
      </c>
      <c r="AR170" s="210"/>
      <c r="AS170" s="210"/>
      <c r="AT170" s="211"/>
      <c r="AU170" s="149" t="str">
        <f>IF(VLOOKUP($AC170,'04'!$AC$8:$BH$273,19,FALSE)+VLOOKUP($AC170,'05'!$AC$8:$BP$273,27,FALSE)+VLOOKUP($AC170,'06'!$AC$8:$BH$274,19,FALSE)=0,"",VLOOKUP($AC170,'04'!$AC$8:$BH$273,19,FALSE)+VLOOKUP($AC170,'05'!$AC$8:$BP$273,27,FALSE)+VLOOKUP($AC170,'06'!$AC$8:$BH$274,19,FALSE))</f>
        <v/>
      </c>
      <c r="AV170" s="150"/>
      <c r="AW170" s="150"/>
      <c r="AX170" s="151"/>
      <c r="AY170" s="209" t="str">
        <f>IF(VLOOKUP($AC170,'04'!$AC$8:$BH$273,23,FALSE)+VLOOKUP($AC170,'05'!$AC$8:$BP$273,31,FALSE)+VLOOKUP($AC170,'06'!$AC$8:$BH$274,23,FALSE)=0,"",VLOOKUP($AC170,'04'!$AC$8:$BH$273,23,FALSE)+VLOOKUP($AC170,'05'!$AC$8:$BP$273,31,FALSE)+VLOOKUP($AC170,'06'!$AC$8:$BH$274,23,FALSE))</f>
        <v/>
      </c>
      <c r="AZ170" s="210"/>
      <c r="BA170" s="210"/>
      <c r="BB170" s="211"/>
      <c r="BC170" s="209" t="str">
        <f>IF(VLOOKUP($AC170,'04'!$AC$8:$BH$273,27,FALSE)+VLOOKUP($AC170,'05'!$AC$8:$BP$273,35,FALSE)+VLOOKUP($AC170,'06'!$AC$8:$BH$274,27,FALSE)=0,"",VLOOKUP($AC170,'04'!$AC$8:$BH$273,27,FALSE)+VLOOKUP($AC170,'05'!$AC$8:$BP$273,35,FALSE)+VLOOKUP($AC170,'06'!$AC$8:$BH$274,27,FALSE))</f>
        <v/>
      </c>
      <c r="BD170" s="210"/>
      <c r="BE170" s="210"/>
      <c r="BF170" s="211"/>
      <c r="BG170" s="202" t="str">
        <f t="shared" si="117"/>
        <v>n.é.</v>
      </c>
      <c r="BH170" s="203"/>
    </row>
    <row r="171" spans="1:60" ht="20.100000000000001" customHeight="1">
      <c r="A171" s="142">
        <v>164</v>
      </c>
      <c r="B171" s="143"/>
      <c r="C171" s="174" t="s">
        <v>172</v>
      </c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6"/>
      <c r="AC171" s="207" t="s">
        <v>160</v>
      </c>
      <c r="AD171" s="208"/>
      <c r="AE171" s="149">
        <f>IF(VLOOKUP(AC171,'04'!$AC$8:$BH$273,3,FALSE)+VLOOKUP(AC171,'05'!$AC$8:$BP$273,3,FALSE)+VLOOKUP(AC171,'06'!$AC$8:$BH$274,3,FALSE)=0,"",VLOOKUP(AC171,'04'!$AC$8:$BH$273,3,FALSE)+VLOOKUP(AC171,'05'!$AC$8:$BP$273,3,FALSE)+VLOOKUP(AC171,'06'!$AC$8:$BH$274,3,FALSE))</f>
        <v>4521</v>
      </c>
      <c r="AF171" s="150"/>
      <c r="AG171" s="150"/>
      <c r="AH171" s="151"/>
      <c r="AI171" s="209">
        <f>IF(VLOOKUP(AC171,'04'!$AC$8:$BH$273,7,FALSE)+VLOOKUP(AC171,'05'!$AC$8:$BP$273,15,FALSE)+VLOOKUP(AC171,'06'!$AC$8:$BH$274,7,FALSE)=0,"",VLOOKUP(AC171,'04'!$AC$8:$BH$273,7,FALSE)+VLOOKUP(AC171,'05'!$AC$8:$BP$273,15,FALSE)+VLOOKUP(AC171,'06'!$AC$8:$BH$274,7,FALSE))</f>
        <v>3874</v>
      </c>
      <c r="AJ171" s="210"/>
      <c r="AK171" s="210"/>
      <c r="AL171" s="211"/>
      <c r="AM171" s="209">
        <f>IF(VLOOKUP($AC171,'04'!$AC$8:$BH$273,11,FALSE)+VLOOKUP($AC171,'05'!$AC$8:$BP$273,19,FALSE)+VLOOKUP($AC171,'06'!$AC$8:$BH$274,11,FALSE)=0,"",VLOOKUP($AC171,'04'!$AC$8:$BH$273,11,FALSE)+VLOOKUP($AC171,'05'!$AC$8:$BP$273,19,FALSE)+VLOOKUP($AC171,'06'!$AC$8:$BH$274,11,FALSE))</f>
        <v>207</v>
      </c>
      <c r="AN171" s="210"/>
      <c r="AO171" s="210"/>
      <c r="AP171" s="211"/>
      <c r="AQ171" s="209">
        <f>IF(VLOOKUP($AC171,'04'!$AC$8:$BH$273,15,FALSE)+VLOOKUP($AC171,'05'!$AC$8:$BP$273,23,FALSE)+VLOOKUP($AC171,'06'!$AC$8:$BH$274,15,FALSE)=0,"",VLOOKUP($AC171,'04'!$AC$8:$BH$273,15,FALSE)+VLOOKUP($AC171,'05'!$AC$8:$BP$273,23,FALSE)+VLOOKUP($AC171,'06'!$AC$8:$BH$274,15,FALSE))</f>
        <v>3667</v>
      </c>
      <c r="AR171" s="210"/>
      <c r="AS171" s="210"/>
      <c r="AT171" s="211"/>
      <c r="AU171" s="149" t="str">
        <f>IF(VLOOKUP($AC171,'04'!$AC$8:$BH$273,19,FALSE)+VLOOKUP($AC171,'05'!$AC$8:$BP$273,27,FALSE)+VLOOKUP($AC171,'06'!$AC$8:$BH$274,19,FALSE)=0,"",VLOOKUP($AC171,'04'!$AC$8:$BH$273,19,FALSE)+VLOOKUP($AC171,'05'!$AC$8:$BP$273,27,FALSE)+VLOOKUP($AC171,'06'!$AC$8:$BH$274,19,FALSE))</f>
        <v/>
      </c>
      <c r="AV171" s="150"/>
      <c r="AW171" s="150"/>
      <c r="AX171" s="151"/>
      <c r="AY171" s="209" t="str">
        <f>IF(VLOOKUP($AC171,'04'!$AC$8:$BH$273,23,FALSE)+VLOOKUP($AC171,'05'!$AC$8:$BP$273,31,FALSE)+VLOOKUP($AC171,'06'!$AC$8:$BH$274,23,FALSE)=0,"",VLOOKUP($AC171,'04'!$AC$8:$BH$273,23,FALSE)+VLOOKUP($AC171,'05'!$AC$8:$BP$273,31,FALSE)+VLOOKUP($AC171,'06'!$AC$8:$BH$274,23,FALSE))</f>
        <v/>
      </c>
      <c r="AZ171" s="210"/>
      <c r="BA171" s="210"/>
      <c r="BB171" s="211"/>
      <c r="BC171" s="209">
        <f>IF(VLOOKUP($AC171,'04'!$AC$8:$BH$273,27,FALSE)+VLOOKUP($AC171,'05'!$AC$8:$BP$273,35,FALSE)+VLOOKUP($AC171,'06'!$AC$8:$BH$274,27,FALSE)=0,"",VLOOKUP($AC171,'04'!$AC$8:$BH$273,27,FALSE)+VLOOKUP($AC171,'05'!$AC$8:$BP$273,35,FALSE)+VLOOKUP($AC171,'06'!$AC$8:$BH$274,27,FALSE))</f>
        <v>3667</v>
      </c>
      <c r="BD171" s="210"/>
      <c r="BE171" s="210"/>
      <c r="BF171" s="211"/>
      <c r="BG171" s="202">
        <f t="shared" si="117"/>
        <v>0.94656685596282908</v>
      </c>
      <c r="BH171" s="203"/>
    </row>
    <row r="172" spans="1:60" s="3" customFormat="1" ht="20.100000000000001" customHeight="1">
      <c r="A172" s="162">
        <v>165</v>
      </c>
      <c r="B172" s="163"/>
      <c r="C172" s="177" t="s">
        <v>483</v>
      </c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9"/>
      <c r="AC172" s="230" t="s">
        <v>61</v>
      </c>
      <c r="AD172" s="231"/>
      <c r="AE172" s="169">
        <f>SUM(AE168:AH171)</f>
        <v>21264</v>
      </c>
      <c r="AF172" s="170"/>
      <c r="AG172" s="170"/>
      <c r="AH172" s="171"/>
      <c r="AI172" s="169">
        <f t="shared" ref="AI172" si="136">SUM(AI168:AL171)</f>
        <v>18562</v>
      </c>
      <c r="AJ172" s="170"/>
      <c r="AK172" s="170"/>
      <c r="AL172" s="171"/>
      <c r="AM172" s="169">
        <f t="shared" ref="AM172" si="137">SUM(AM168:AP171)</f>
        <v>970</v>
      </c>
      <c r="AN172" s="170"/>
      <c r="AO172" s="170"/>
      <c r="AP172" s="171"/>
      <c r="AQ172" s="169">
        <f t="shared" ref="AQ172" si="138">SUM(AQ168:AT171)</f>
        <v>17592</v>
      </c>
      <c r="AR172" s="170"/>
      <c r="AS172" s="170"/>
      <c r="AT172" s="171"/>
      <c r="AU172" s="169">
        <f t="shared" ref="AU172" si="139">SUM(AU168:AX171)</f>
        <v>0</v>
      </c>
      <c r="AV172" s="170"/>
      <c r="AW172" s="170"/>
      <c r="AX172" s="171"/>
      <c r="AY172" s="169">
        <f t="shared" ref="AY172" si="140">SUM(AY168:BB171)</f>
        <v>0</v>
      </c>
      <c r="AZ172" s="170"/>
      <c r="BA172" s="170"/>
      <c r="BB172" s="171"/>
      <c r="BC172" s="169">
        <f t="shared" ref="BC172" si="141">SUM(BC168:BF171)</f>
        <v>17592</v>
      </c>
      <c r="BD172" s="170"/>
      <c r="BE172" s="170"/>
      <c r="BF172" s="171"/>
      <c r="BG172" s="172">
        <f t="shared" si="117"/>
        <v>0.94774270014007111</v>
      </c>
      <c r="BH172" s="173"/>
    </row>
    <row r="173" spans="1:60" ht="20.100000000000001" customHeight="1">
      <c r="A173" s="142">
        <v>166</v>
      </c>
      <c r="B173" s="143"/>
      <c r="C173" s="174" t="s">
        <v>437</v>
      </c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6"/>
      <c r="AC173" s="207" t="s">
        <v>161</v>
      </c>
      <c r="AD173" s="208"/>
      <c r="AE173" s="149" t="str">
        <f>IF(VLOOKUP(AC173,'04'!$AC$8:$BH$273,3,FALSE)+VLOOKUP(AC173,'05'!$AC$8:$BP$273,3,FALSE)+VLOOKUP(AC173,'06'!$AC$8:$BH$274,3,FALSE)=0,"",VLOOKUP(AC173,'04'!$AC$8:$BH$273,3,FALSE)+VLOOKUP(AC173,'05'!$AC$8:$BP$273,3,FALSE)+VLOOKUP(AC173,'06'!$AC$8:$BH$274,3,FALSE))</f>
        <v/>
      </c>
      <c r="AF173" s="150"/>
      <c r="AG173" s="150"/>
      <c r="AH173" s="151"/>
      <c r="AI173" s="209" t="str">
        <f>IF(VLOOKUP(AC173,'04'!$AC$8:$BH$273,7,FALSE)+VLOOKUP(AC173,'05'!$AC$8:$BP$273,15,FALSE)+VLOOKUP(AC173,'06'!$AC$8:$BH$274,7,FALSE)=0,"",VLOOKUP(AC173,'04'!$AC$8:$BH$273,7,FALSE)+VLOOKUP(AC173,'05'!$AC$8:$BP$273,15,FALSE)+VLOOKUP(AC173,'06'!$AC$8:$BH$274,7,FALSE))</f>
        <v/>
      </c>
      <c r="AJ173" s="210"/>
      <c r="AK173" s="210"/>
      <c r="AL173" s="211"/>
      <c r="AM173" s="209" t="str">
        <f>IF(VLOOKUP($AC173,'04'!$AC$8:$BH$273,11,FALSE)+VLOOKUP($AC173,'05'!$AC$8:$BP$273,19,FALSE)+VLOOKUP($AC173,'06'!$AC$8:$BH$274,11,FALSE)=0,"",VLOOKUP($AC173,'04'!$AC$8:$BH$273,11,FALSE)+VLOOKUP($AC173,'05'!$AC$8:$BP$273,19,FALSE)+VLOOKUP($AC173,'06'!$AC$8:$BH$274,11,FALSE))</f>
        <v/>
      </c>
      <c r="AN173" s="210"/>
      <c r="AO173" s="210"/>
      <c r="AP173" s="211"/>
      <c r="AQ173" s="209" t="str">
        <f>IF(VLOOKUP($AC173,'04'!$AC$8:$BH$273,15,FALSE)+VLOOKUP($AC173,'05'!$AC$8:$BP$273,23,FALSE)+VLOOKUP($AC173,'06'!$AC$8:$BH$274,15,FALSE)=0,"",VLOOKUP($AC173,'04'!$AC$8:$BH$273,15,FALSE)+VLOOKUP($AC173,'05'!$AC$8:$BP$273,23,FALSE)+VLOOKUP($AC173,'06'!$AC$8:$BH$274,15,FALSE))</f>
        <v/>
      </c>
      <c r="AR173" s="210"/>
      <c r="AS173" s="210"/>
      <c r="AT173" s="211"/>
      <c r="AU173" s="149" t="str">
        <f>IF(VLOOKUP($AC173,'04'!$AC$8:$BH$273,19,FALSE)+VLOOKUP($AC173,'05'!$AC$8:$BP$273,27,FALSE)+VLOOKUP($AC173,'06'!$AC$8:$BH$274,19,FALSE)=0,"",VLOOKUP($AC173,'04'!$AC$8:$BH$273,19,FALSE)+VLOOKUP($AC173,'05'!$AC$8:$BP$273,27,FALSE)+VLOOKUP($AC173,'06'!$AC$8:$BH$274,19,FALSE))</f>
        <v/>
      </c>
      <c r="AV173" s="150"/>
      <c r="AW173" s="150"/>
      <c r="AX173" s="151"/>
      <c r="AY173" s="209" t="str">
        <f>IF(VLOOKUP($AC173,'04'!$AC$8:$BH$273,23,FALSE)+VLOOKUP($AC173,'05'!$AC$8:$BP$273,31,FALSE)+VLOOKUP($AC173,'06'!$AC$8:$BH$274,23,FALSE)=0,"",VLOOKUP($AC173,'04'!$AC$8:$BH$273,23,FALSE)+VLOOKUP($AC173,'05'!$AC$8:$BP$273,31,FALSE)+VLOOKUP($AC173,'06'!$AC$8:$BH$274,23,FALSE))</f>
        <v/>
      </c>
      <c r="AZ173" s="210"/>
      <c r="BA173" s="210"/>
      <c r="BB173" s="211"/>
      <c r="BC173" s="209" t="str">
        <f>IF(VLOOKUP($AC173,'04'!$AC$8:$BH$273,27,FALSE)+VLOOKUP($AC173,'05'!$AC$8:$BP$273,35,FALSE)+VLOOKUP($AC173,'06'!$AC$8:$BH$274,27,FALSE)=0,"",VLOOKUP($AC173,'04'!$AC$8:$BH$273,27,FALSE)+VLOOKUP($AC173,'05'!$AC$8:$BP$273,35,FALSE)+VLOOKUP($AC173,'06'!$AC$8:$BH$274,27,FALSE))</f>
        <v/>
      </c>
      <c r="BD173" s="210"/>
      <c r="BE173" s="210"/>
      <c r="BF173" s="211"/>
      <c r="BG173" s="202" t="str">
        <f t="shared" si="117"/>
        <v>n.é.</v>
      </c>
      <c r="BH173" s="203"/>
    </row>
    <row r="174" spans="1:60" ht="20.100000000000001" customHeight="1">
      <c r="A174" s="142">
        <v>167</v>
      </c>
      <c r="B174" s="143"/>
      <c r="C174" s="174" t="s">
        <v>438</v>
      </c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6"/>
      <c r="AC174" s="207" t="s">
        <v>162</v>
      </c>
      <c r="AD174" s="208"/>
      <c r="AE174" s="149" t="str">
        <f>IF(VLOOKUP(AC174,'04'!$AC$8:$BH$273,3,FALSE)+VLOOKUP(AC174,'05'!$AC$8:$BP$273,3,FALSE)+VLOOKUP(AC174,'06'!$AC$8:$BH$274,3,FALSE)=0,"",VLOOKUP(AC174,'04'!$AC$8:$BH$273,3,FALSE)+VLOOKUP(AC174,'05'!$AC$8:$BP$273,3,FALSE)+VLOOKUP(AC174,'06'!$AC$8:$BH$274,3,FALSE))</f>
        <v/>
      </c>
      <c r="AF174" s="150"/>
      <c r="AG174" s="150"/>
      <c r="AH174" s="151"/>
      <c r="AI174" s="209" t="str">
        <f>IF(VLOOKUP(AC174,'04'!$AC$8:$BH$273,7,FALSE)+VLOOKUP(AC174,'05'!$AC$8:$BP$273,15,FALSE)+VLOOKUP(AC174,'06'!$AC$8:$BH$274,7,FALSE)=0,"",VLOOKUP(AC174,'04'!$AC$8:$BH$273,7,FALSE)+VLOOKUP(AC174,'05'!$AC$8:$BP$273,15,FALSE)+VLOOKUP(AC174,'06'!$AC$8:$BH$274,7,FALSE))</f>
        <v/>
      </c>
      <c r="AJ174" s="210"/>
      <c r="AK174" s="210"/>
      <c r="AL174" s="211"/>
      <c r="AM174" s="209" t="str">
        <f>IF(VLOOKUP($AC174,'04'!$AC$8:$BH$273,11,FALSE)+VLOOKUP($AC174,'05'!$AC$8:$BP$273,19,FALSE)+VLOOKUP($AC174,'06'!$AC$8:$BH$274,11,FALSE)=0,"",VLOOKUP($AC174,'04'!$AC$8:$BH$273,11,FALSE)+VLOOKUP($AC174,'05'!$AC$8:$BP$273,19,FALSE)+VLOOKUP($AC174,'06'!$AC$8:$BH$274,11,FALSE))</f>
        <v/>
      </c>
      <c r="AN174" s="210"/>
      <c r="AO174" s="210"/>
      <c r="AP174" s="211"/>
      <c r="AQ174" s="209" t="str">
        <f>IF(VLOOKUP($AC174,'04'!$AC$8:$BH$273,15,FALSE)+VLOOKUP($AC174,'05'!$AC$8:$BP$273,23,FALSE)+VLOOKUP($AC174,'06'!$AC$8:$BH$274,15,FALSE)=0,"",VLOOKUP($AC174,'04'!$AC$8:$BH$273,15,FALSE)+VLOOKUP($AC174,'05'!$AC$8:$BP$273,23,FALSE)+VLOOKUP($AC174,'06'!$AC$8:$BH$274,15,FALSE))</f>
        <v/>
      </c>
      <c r="AR174" s="210"/>
      <c r="AS174" s="210"/>
      <c r="AT174" s="211"/>
      <c r="AU174" s="149" t="str">
        <f>IF(VLOOKUP($AC174,'04'!$AC$8:$BH$273,19,FALSE)+VLOOKUP($AC174,'05'!$AC$8:$BP$273,27,FALSE)+VLOOKUP($AC174,'06'!$AC$8:$BH$274,19,FALSE)=0,"",VLOOKUP($AC174,'04'!$AC$8:$BH$273,19,FALSE)+VLOOKUP($AC174,'05'!$AC$8:$BP$273,27,FALSE)+VLOOKUP($AC174,'06'!$AC$8:$BH$274,19,FALSE))</f>
        <v/>
      </c>
      <c r="AV174" s="150"/>
      <c r="AW174" s="150"/>
      <c r="AX174" s="151"/>
      <c r="AY174" s="209" t="str">
        <f>IF(VLOOKUP($AC174,'04'!$AC$8:$BH$273,23,FALSE)+VLOOKUP($AC174,'05'!$AC$8:$BP$273,31,FALSE)+VLOOKUP($AC174,'06'!$AC$8:$BH$274,23,FALSE)=0,"",VLOOKUP($AC174,'04'!$AC$8:$BH$273,23,FALSE)+VLOOKUP($AC174,'05'!$AC$8:$BP$273,31,FALSE)+VLOOKUP($AC174,'06'!$AC$8:$BH$274,23,FALSE))</f>
        <v/>
      </c>
      <c r="AZ174" s="210"/>
      <c r="BA174" s="210"/>
      <c r="BB174" s="211"/>
      <c r="BC174" s="209" t="str">
        <f>IF(VLOOKUP($AC174,'04'!$AC$8:$BH$273,27,FALSE)+VLOOKUP($AC174,'05'!$AC$8:$BP$273,35,FALSE)+VLOOKUP($AC174,'06'!$AC$8:$BH$274,27,FALSE)=0,"",VLOOKUP($AC174,'04'!$AC$8:$BH$273,27,FALSE)+VLOOKUP($AC174,'05'!$AC$8:$BP$273,35,FALSE)+VLOOKUP($AC174,'06'!$AC$8:$BH$274,27,FALSE))</f>
        <v/>
      </c>
      <c r="BD174" s="210"/>
      <c r="BE174" s="210"/>
      <c r="BF174" s="211"/>
      <c r="BG174" s="202" t="str">
        <f t="shared" si="117"/>
        <v>n.é.</v>
      </c>
      <c r="BH174" s="203"/>
    </row>
    <row r="175" spans="1:60" ht="20.100000000000001" customHeight="1">
      <c r="A175" s="142">
        <v>168</v>
      </c>
      <c r="B175" s="143"/>
      <c r="C175" s="174" t="s">
        <v>439</v>
      </c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6"/>
      <c r="AC175" s="207" t="s">
        <v>163</v>
      </c>
      <c r="AD175" s="208"/>
      <c r="AE175" s="149" t="str">
        <f>IF(VLOOKUP(AC175,'04'!$AC$8:$BH$273,3,FALSE)+VLOOKUP(AC175,'05'!$AC$8:$BP$273,3,FALSE)+VLOOKUP(AC175,'06'!$AC$8:$BH$274,3,FALSE)=0,"",VLOOKUP(AC175,'04'!$AC$8:$BH$273,3,FALSE)+VLOOKUP(AC175,'05'!$AC$8:$BP$273,3,FALSE)+VLOOKUP(AC175,'06'!$AC$8:$BH$274,3,FALSE))</f>
        <v/>
      </c>
      <c r="AF175" s="150"/>
      <c r="AG175" s="150"/>
      <c r="AH175" s="151"/>
      <c r="AI175" s="209" t="str">
        <f>IF(VLOOKUP(AC175,'04'!$AC$8:$BH$273,7,FALSE)+VLOOKUP(AC175,'05'!$AC$8:$BP$273,15,FALSE)+VLOOKUP(AC175,'06'!$AC$8:$BH$274,7,FALSE)=0,"",VLOOKUP(AC175,'04'!$AC$8:$BH$273,7,FALSE)+VLOOKUP(AC175,'05'!$AC$8:$BP$273,15,FALSE)+VLOOKUP(AC175,'06'!$AC$8:$BH$274,7,FALSE))</f>
        <v/>
      </c>
      <c r="AJ175" s="210"/>
      <c r="AK175" s="210"/>
      <c r="AL175" s="211"/>
      <c r="AM175" s="209" t="str">
        <f>IF(VLOOKUP($AC175,'04'!$AC$8:$BH$273,11,FALSE)+VLOOKUP($AC175,'05'!$AC$8:$BP$273,19,FALSE)+VLOOKUP($AC175,'06'!$AC$8:$BH$274,11,FALSE)=0,"",VLOOKUP($AC175,'04'!$AC$8:$BH$273,11,FALSE)+VLOOKUP($AC175,'05'!$AC$8:$BP$273,19,FALSE)+VLOOKUP($AC175,'06'!$AC$8:$BH$274,11,FALSE))</f>
        <v/>
      </c>
      <c r="AN175" s="210"/>
      <c r="AO175" s="210"/>
      <c r="AP175" s="211"/>
      <c r="AQ175" s="209" t="str">
        <f>IF(VLOOKUP($AC175,'04'!$AC$8:$BH$273,15,FALSE)+VLOOKUP($AC175,'05'!$AC$8:$BP$273,23,FALSE)+VLOOKUP($AC175,'06'!$AC$8:$BH$274,15,FALSE)=0,"",VLOOKUP($AC175,'04'!$AC$8:$BH$273,15,FALSE)+VLOOKUP($AC175,'05'!$AC$8:$BP$273,23,FALSE)+VLOOKUP($AC175,'06'!$AC$8:$BH$274,15,FALSE))</f>
        <v/>
      </c>
      <c r="AR175" s="210"/>
      <c r="AS175" s="210"/>
      <c r="AT175" s="211"/>
      <c r="AU175" s="149" t="str">
        <f>IF(VLOOKUP($AC175,'04'!$AC$8:$BH$273,19,FALSE)+VLOOKUP($AC175,'05'!$AC$8:$BP$273,27,FALSE)+VLOOKUP($AC175,'06'!$AC$8:$BH$274,19,FALSE)=0,"",VLOOKUP($AC175,'04'!$AC$8:$BH$273,19,FALSE)+VLOOKUP($AC175,'05'!$AC$8:$BP$273,27,FALSE)+VLOOKUP($AC175,'06'!$AC$8:$BH$274,19,FALSE))</f>
        <v/>
      </c>
      <c r="AV175" s="150"/>
      <c r="AW175" s="150"/>
      <c r="AX175" s="151"/>
      <c r="AY175" s="209" t="str">
        <f>IF(VLOOKUP($AC175,'04'!$AC$8:$BH$273,23,FALSE)+VLOOKUP($AC175,'05'!$AC$8:$BP$273,31,FALSE)+VLOOKUP($AC175,'06'!$AC$8:$BH$274,23,FALSE)=0,"",VLOOKUP($AC175,'04'!$AC$8:$BH$273,23,FALSE)+VLOOKUP($AC175,'05'!$AC$8:$BP$273,31,FALSE)+VLOOKUP($AC175,'06'!$AC$8:$BH$274,23,FALSE))</f>
        <v/>
      </c>
      <c r="AZ175" s="210"/>
      <c r="BA175" s="210"/>
      <c r="BB175" s="211"/>
      <c r="BC175" s="209" t="str">
        <f>IF(VLOOKUP($AC175,'04'!$AC$8:$BH$273,27,FALSE)+VLOOKUP($AC175,'05'!$AC$8:$BP$273,35,FALSE)+VLOOKUP($AC175,'06'!$AC$8:$BH$274,27,FALSE)=0,"",VLOOKUP($AC175,'04'!$AC$8:$BH$273,27,FALSE)+VLOOKUP($AC175,'05'!$AC$8:$BP$273,35,FALSE)+VLOOKUP($AC175,'06'!$AC$8:$BH$274,27,FALSE))</f>
        <v/>
      </c>
      <c r="BD175" s="210"/>
      <c r="BE175" s="210"/>
      <c r="BF175" s="211"/>
      <c r="BG175" s="202" t="str">
        <f t="shared" si="117"/>
        <v>n.é.</v>
      </c>
      <c r="BH175" s="203"/>
    </row>
    <row r="176" spans="1:60" ht="20.100000000000001" customHeight="1">
      <c r="A176" s="142">
        <v>169</v>
      </c>
      <c r="B176" s="143"/>
      <c r="C176" s="174" t="s">
        <v>173</v>
      </c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6"/>
      <c r="AC176" s="207" t="s">
        <v>164</v>
      </c>
      <c r="AD176" s="208"/>
      <c r="AE176" s="149" t="str">
        <f>IF(VLOOKUP(AC176,'04'!$AC$8:$BH$273,3,FALSE)+VLOOKUP(AC176,'05'!$AC$8:$BP$273,3,FALSE)+VLOOKUP(AC176,'06'!$AC$8:$BH$274,3,FALSE)=0,"",VLOOKUP(AC176,'04'!$AC$8:$BH$273,3,FALSE)+VLOOKUP(AC176,'05'!$AC$8:$BP$273,3,FALSE)+VLOOKUP(AC176,'06'!$AC$8:$BH$274,3,FALSE))</f>
        <v/>
      </c>
      <c r="AF176" s="150"/>
      <c r="AG176" s="150"/>
      <c r="AH176" s="151"/>
      <c r="AI176" s="209" t="str">
        <f>IF(VLOOKUP(AC176,'04'!$AC$8:$BH$273,7,FALSE)+VLOOKUP(AC176,'05'!$AC$8:$BP$273,15,FALSE)+VLOOKUP(AC176,'06'!$AC$8:$BH$274,7,FALSE)=0,"",VLOOKUP(AC176,'04'!$AC$8:$BH$273,7,FALSE)+VLOOKUP(AC176,'05'!$AC$8:$BP$273,15,FALSE)+VLOOKUP(AC176,'06'!$AC$8:$BH$274,7,FALSE))</f>
        <v/>
      </c>
      <c r="AJ176" s="210"/>
      <c r="AK176" s="210"/>
      <c r="AL176" s="211"/>
      <c r="AM176" s="209" t="str">
        <f>IF(VLOOKUP($AC176,'04'!$AC$8:$BH$273,11,FALSE)+VLOOKUP($AC176,'05'!$AC$8:$BP$273,19,FALSE)+VLOOKUP($AC176,'06'!$AC$8:$BH$274,11,FALSE)=0,"",VLOOKUP($AC176,'04'!$AC$8:$BH$273,11,FALSE)+VLOOKUP($AC176,'05'!$AC$8:$BP$273,19,FALSE)+VLOOKUP($AC176,'06'!$AC$8:$BH$274,11,FALSE))</f>
        <v/>
      </c>
      <c r="AN176" s="210"/>
      <c r="AO176" s="210"/>
      <c r="AP176" s="211"/>
      <c r="AQ176" s="209" t="str">
        <f>IF(VLOOKUP($AC176,'04'!$AC$8:$BH$273,15,FALSE)+VLOOKUP($AC176,'05'!$AC$8:$BP$273,23,FALSE)+VLOOKUP($AC176,'06'!$AC$8:$BH$274,15,FALSE)=0,"",VLOOKUP($AC176,'04'!$AC$8:$BH$273,15,FALSE)+VLOOKUP($AC176,'05'!$AC$8:$BP$273,23,FALSE)+VLOOKUP($AC176,'06'!$AC$8:$BH$274,15,FALSE))</f>
        <v/>
      </c>
      <c r="AR176" s="210"/>
      <c r="AS176" s="210"/>
      <c r="AT176" s="211"/>
      <c r="AU176" s="149" t="str">
        <f>IF(VLOOKUP($AC176,'04'!$AC$8:$BH$273,19,FALSE)+VLOOKUP($AC176,'05'!$AC$8:$BP$273,27,FALSE)+VLOOKUP($AC176,'06'!$AC$8:$BH$274,19,FALSE)=0,"",VLOOKUP($AC176,'04'!$AC$8:$BH$273,19,FALSE)+VLOOKUP($AC176,'05'!$AC$8:$BP$273,27,FALSE)+VLOOKUP($AC176,'06'!$AC$8:$BH$274,19,FALSE))</f>
        <v/>
      </c>
      <c r="AV176" s="150"/>
      <c r="AW176" s="150"/>
      <c r="AX176" s="151"/>
      <c r="AY176" s="209" t="str">
        <f>IF(VLOOKUP($AC176,'04'!$AC$8:$BH$273,23,FALSE)+VLOOKUP($AC176,'05'!$AC$8:$BP$273,31,FALSE)+VLOOKUP($AC176,'06'!$AC$8:$BH$274,23,FALSE)=0,"",VLOOKUP($AC176,'04'!$AC$8:$BH$273,23,FALSE)+VLOOKUP($AC176,'05'!$AC$8:$BP$273,31,FALSE)+VLOOKUP($AC176,'06'!$AC$8:$BH$274,23,FALSE))</f>
        <v/>
      </c>
      <c r="AZ176" s="210"/>
      <c r="BA176" s="210"/>
      <c r="BB176" s="211"/>
      <c r="BC176" s="209" t="str">
        <f>IF(VLOOKUP($AC176,'04'!$AC$8:$BH$273,27,FALSE)+VLOOKUP($AC176,'05'!$AC$8:$BP$273,35,FALSE)+VLOOKUP($AC176,'06'!$AC$8:$BH$274,27,FALSE)=0,"",VLOOKUP($AC176,'04'!$AC$8:$BH$273,27,FALSE)+VLOOKUP($AC176,'05'!$AC$8:$BP$273,35,FALSE)+VLOOKUP($AC176,'06'!$AC$8:$BH$274,27,FALSE))</f>
        <v/>
      </c>
      <c r="BD176" s="210"/>
      <c r="BE176" s="210"/>
      <c r="BF176" s="211"/>
      <c r="BG176" s="202" t="str">
        <f t="shared" si="117"/>
        <v>n.é.</v>
      </c>
      <c r="BH176" s="203"/>
    </row>
    <row r="177" spans="1:60" ht="20.100000000000001" customHeight="1">
      <c r="A177" s="142">
        <v>170</v>
      </c>
      <c r="B177" s="143"/>
      <c r="C177" s="174" t="s">
        <v>440</v>
      </c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6"/>
      <c r="AC177" s="207" t="s">
        <v>165</v>
      </c>
      <c r="AD177" s="208"/>
      <c r="AE177" s="149" t="str">
        <f>IF(VLOOKUP(AC177,'04'!$AC$8:$BH$273,3,FALSE)+VLOOKUP(AC177,'05'!$AC$8:$BP$273,3,FALSE)+VLOOKUP(AC177,'06'!$AC$8:$BH$274,3,FALSE)=0,"",VLOOKUP(AC177,'04'!$AC$8:$BH$273,3,FALSE)+VLOOKUP(AC177,'05'!$AC$8:$BP$273,3,FALSE)+VLOOKUP(AC177,'06'!$AC$8:$BH$274,3,FALSE))</f>
        <v/>
      </c>
      <c r="AF177" s="150"/>
      <c r="AG177" s="150"/>
      <c r="AH177" s="151"/>
      <c r="AI177" s="209" t="str">
        <f>IF(VLOOKUP(AC177,'04'!$AC$8:$BH$273,7,FALSE)+VLOOKUP(AC177,'05'!$AC$8:$BP$273,15,FALSE)+VLOOKUP(AC177,'06'!$AC$8:$BH$274,7,FALSE)=0,"",VLOOKUP(AC177,'04'!$AC$8:$BH$273,7,FALSE)+VLOOKUP(AC177,'05'!$AC$8:$BP$273,15,FALSE)+VLOOKUP(AC177,'06'!$AC$8:$BH$274,7,FALSE))</f>
        <v/>
      </c>
      <c r="AJ177" s="210"/>
      <c r="AK177" s="210"/>
      <c r="AL177" s="211"/>
      <c r="AM177" s="209" t="str">
        <f>IF(VLOOKUP($AC177,'04'!$AC$8:$BH$273,11,FALSE)+VLOOKUP($AC177,'05'!$AC$8:$BP$273,19,FALSE)+VLOOKUP($AC177,'06'!$AC$8:$BH$274,11,FALSE)=0,"",VLOOKUP($AC177,'04'!$AC$8:$BH$273,11,FALSE)+VLOOKUP($AC177,'05'!$AC$8:$BP$273,19,FALSE)+VLOOKUP($AC177,'06'!$AC$8:$BH$274,11,FALSE))</f>
        <v/>
      </c>
      <c r="AN177" s="210"/>
      <c r="AO177" s="210"/>
      <c r="AP177" s="211"/>
      <c r="AQ177" s="209" t="str">
        <f>IF(VLOOKUP($AC177,'04'!$AC$8:$BH$273,15,FALSE)+VLOOKUP($AC177,'05'!$AC$8:$BP$273,23,FALSE)+VLOOKUP($AC177,'06'!$AC$8:$BH$274,15,FALSE)=0,"",VLOOKUP($AC177,'04'!$AC$8:$BH$273,15,FALSE)+VLOOKUP($AC177,'05'!$AC$8:$BP$273,23,FALSE)+VLOOKUP($AC177,'06'!$AC$8:$BH$274,15,FALSE))</f>
        <v/>
      </c>
      <c r="AR177" s="210"/>
      <c r="AS177" s="210"/>
      <c r="AT177" s="211"/>
      <c r="AU177" s="149" t="str">
        <f>IF(VLOOKUP($AC177,'04'!$AC$8:$BH$273,19,FALSE)+VLOOKUP($AC177,'05'!$AC$8:$BP$273,27,FALSE)+VLOOKUP($AC177,'06'!$AC$8:$BH$274,19,FALSE)=0,"",VLOOKUP($AC177,'04'!$AC$8:$BH$273,19,FALSE)+VLOOKUP($AC177,'05'!$AC$8:$BP$273,27,FALSE)+VLOOKUP($AC177,'06'!$AC$8:$BH$274,19,FALSE))</f>
        <v/>
      </c>
      <c r="AV177" s="150"/>
      <c r="AW177" s="150"/>
      <c r="AX177" s="151"/>
      <c r="AY177" s="209" t="str">
        <f>IF(VLOOKUP($AC177,'04'!$AC$8:$BH$273,23,FALSE)+VLOOKUP($AC177,'05'!$AC$8:$BP$273,31,FALSE)+VLOOKUP($AC177,'06'!$AC$8:$BH$274,23,FALSE)=0,"",VLOOKUP($AC177,'04'!$AC$8:$BH$273,23,FALSE)+VLOOKUP($AC177,'05'!$AC$8:$BP$273,31,FALSE)+VLOOKUP($AC177,'06'!$AC$8:$BH$274,23,FALSE))</f>
        <v/>
      </c>
      <c r="AZ177" s="210"/>
      <c r="BA177" s="210"/>
      <c r="BB177" s="211"/>
      <c r="BC177" s="209" t="str">
        <f>IF(VLOOKUP($AC177,'04'!$AC$8:$BH$273,27,FALSE)+VLOOKUP($AC177,'05'!$AC$8:$BP$273,35,FALSE)+VLOOKUP($AC177,'06'!$AC$8:$BH$274,27,FALSE)=0,"",VLOOKUP($AC177,'04'!$AC$8:$BH$273,27,FALSE)+VLOOKUP($AC177,'05'!$AC$8:$BP$273,35,FALSE)+VLOOKUP($AC177,'06'!$AC$8:$BH$274,27,FALSE))</f>
        <v/>
      </c>
      <c r="BD177" s="210"/>
      <c r="BE177" s="210"/>
      <c r="BF177" s="211"/>
      <c r="BG177" s="202" t="str">
        <f t="shared" si="117"/>
        <v>n.é.</v>
      </c>
      <c r="BH177" s="203"/>
    </row>
    <row r="178" spans="1:60" ht="20.100000000000001" customHeight="1">
      <c r="A178" s="142">
        <v>171</v>
      </c>
      <c r="B178" s="143"/>
      <c r="C178" s="174" t="s">
        <v>441</v>
      </c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6"/>
      <c r="AC178" s="207" t="s">
        <v>166</v>
      </c>
      <c r="AD178" s="208"/>
      <c r="AE178" s="149" t="str">
        <f>IF(VLOOKUP(AC178,'04'!$AC$8:$BH$273,3,FALSE)+VLOOKUP(AC178,'05'!$AC$8:$BP$273,3,FALSE)+VLOOKUP(AC178,'06'!$AC$8:$BH$274,3,FALSE)=0,"",VLOOKUP(AC178,'04'!$AC$8:$BH$273,3,FALSE)+VLOOKUP(AC178,'05'!$AC$8:$BP$273,3,FALSE)+VLOOKUP(AC178,'06'!$AC$8:$BH$274,3,FALSE))</f>
        <v/>
      </c>
      <c r="AF178" s="150"/>
      <c r="AG178" s="150"/>
      <c r="AH178" s="151"/>
      <c r="AI178" s="209" t="str">
        <f>IF(VLOOKUP(AC178,'04'!$AC$8:$BH$273,7,FALSE)+VLOOKUP(AC178,'05'!$AC$8:$BP$273,15,FALSE)+VLOOKUP(AC178,'06'!$AC$8:$BH$274,7,FALSE)=0,"",VLOOKUP(AC178,'04'!$AC$8:$BH$273,7,FALSE)+VLOOKUP(AC178,'05'!$AC$8:$BP$273,15,FALSE)+VLOOKUP(AC178,'06'!$AC$8:$BH$274,7,FALSE))</f>
        <v/>
      </c>
      <c r="AJ178" s="210"/>
      <c r="AK178" s="210"/>
      <c r="AL178" s="211"/>
      <c r="AM178" s="209" t="str">
        <f>IF(VLOOKUP($AC178,'04'!$AC$8:$BH$273,11,FALSE)+VLOOKUP($AC178,'05'!$AC$8:$BP$273,19,FALSE)+VLOOKUP($AC178,'06'!$AC$8:$BH$274,11,FALSE)=0,"",VLOOKUP($AC178,'04'!$AC$8:$BH$273,11,FALSE)+VLOOKUP($AC178,'05'!$AC$8:$BP$273,19,FALSE)+VLOOKUP($AC178,'06'!$AC$8:$BH$274,11,FALSE))</f>
        <v/>
      </c>
      <c r="AN178" s="210"/>
      <c r="AO178" s="210"/>
      <c r="AP178" s="211"/>
      <c r="AQ178" s="209" t="str">
        <f>IF(VLOOKUP($AC178,'04'!$AC$8:$BH$273,15,FALSE)+VLOOKUP($AC178,'05'!$AC$8:$BP$273,23,FALSE)+VLOOKUP($AC178,'06'!$AC$8:$BH$274,15,FALSE)=0,"",VLOOKUP($AC178,'04'!$AC$8:$BH$273,15,FALSE)+VLOOKUP($AC178,'05'!$AC$8:$BP$273,23,FALSE)+VLOOKUP($AC178,'06'!$AC$8:$BH$274,15,FALSE))</f>
        <v/>
      </c>
      <c r="AR178" s="210"/>
      <c r="AS178" s="210"/>
      <c r="AT178" s="211"/>
      <c r="AU178" s="149" t="str">
        <f>IF(VLOOKUP($AC178,'04'!$AC$8:$BH$273,19,FALSE)+VLOOKUP($AC178,'05'!$AC$8:$BP$273,27,FALSE)+VLOOKUP($AC178,'06'!$AC$8:$BH$274,19,FALSE)=0,"",VLOOKUP($AC178,'04'!$AC$8:$BH$273,19,FALSE)+VLOOKUP($AC178,'05'!$AC$8:$BP$273,27,FALSE)+VLOOKUP($AC178,'06'!$AC$8:$BH$274,19,FALSE))</f>
        <v/>
      </c>
      <c r="AV178" s="150"/>
      <c r="AW178" s="150"/>
      <c r="AX178" s="151"/>
      <c r="AY178" s="209" t="str">
        <f>IF(VLOOKUP($AC178,'04'!$AC$8:$BH$273,23,FALSE)+VLOOKUP($AC178,'05'!$AC$8:$BP$273,31,FALSE)+VLOOKUP($AC178,'06'!$AC$8:$BH$274,23,FALSE)=0,"",VLOOKUP($AC178,'04'!$AC$8:$BH$273,23,FALSE)+VLOOKUP($AC178,'05'!$AC$8:$BP$273,31,FALSE)+VLOOKUP($AC178,'06'!$AC$8:$BH$274,23,FALSE))</f>
        <v/>
      </c>
      <c r="AZ178" s="210"/>
      <c r="BA178" s="210"/>
      <c r="BB178" s="211"/>
      <c r="BC178" s="209" t="str">
        <f>IF(VLOOKUP($AC178,'04'!$AC$8:$BH$273,27,FALSE)+VLOOKUP($AC178,'05'!$AC$8:$BP$273,35,FALSE)+VLOOKUP($AC178,'06'!$AC$8:$BH$274,27,FALSE)=0,"",VLOOKUP($AC178,'04'!$AC$8:$BH$273,27,FALSE)+VLOOKUP($AC178,'05'!$AC$8:$BP$273,35,FALSE)+VLOOKUP($AC178,'06'!$AC$8:$BH$274,27,FALSE))</f>
        <v/>
      </c>
      <c r="BD178" s="210"/>
      <c r="BE178" s="210"/>
      <c r="BF178" s="211"/>
      <c r="BG178" s="202" t="str">
        <f t="shared" si="117"/>
        <v>n.é.</v>
      </c>
      <c r="BH178" s="203"/>
    </row>
    <row r="179" spans="1:60" ht="20.100000000000001" customHeight="1">
      <c r="A179" s="142">
        <v>172</v>
      </c>
      <c r="B179" s="143"/>
      <c r="C179" s="174" t="s">
        <v>174</v>
      </c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6"/>
      <c r="AC179" s="207" t="s">
        <v>167</v>
      </c>
      <c r="AD179" s="208"/>
      <c r="AE179" s="149" t="str">
        <f>IF(VLOOKUP(AC179,'04'!$AC$8:$BH$273,3,FALSE)+VLOOKUP(AC179,'05'!$AC$8:$BP$273,3,FALSE)+VLOOKUP(AC179,'06'!$AC$8:$BH$274,3,FALSE)=0,"",VLOOKUP(AC179,'04'!$AC$8:$BH$273,3,FALSE)+VLOOKUP(AC179,'05'!$AC$8:$BP$273,3,FALSE)+VLOOKUP(AC179,'06'!$AC$8:$BH$274,3,FALSE))</f>
        <v/>
      </c>
      <c r="AF179" s="150"/>
      <c r="AG179" s="150"/>
      <c r="AH179" s="151"/>
      <c r="AI179" s="209" t="str">
        <f>IF(VLOOKUP(AC179,'04'!$AC$8:$BH$273,7,FALSE)+VLOOKUP(AC179,'05'!$AC$8:$BP$273,15,FALSE)+VLOOKUP(AC179,'06'!$AC$8:$BH$274,7,FALSE)=0,"",VLOOKUP(AC179,'04'!$AC$8:$BH$273,7,FALSE)+VLOOKUP(AC179,'05'!$AC$8:$BP$273,15,FALSE)+VLOOKUP(AC179,'06'!$AC$8:$BH$274,7,FALSE))</f>
        <v/>
      </c>
      <c r="AJ179" s="210"/>
      <c r="AK179" s="210"/>
      <c r="AL179" s="211"/>
      <c r="AM179" s="209" t="str">
        <f>IF(VLOOKUP($AC179,'04'!$AC$8:$BH$273,11,FALSE)+VLOOKUP($AC179,'05'!$AC$8:$BP$273,19,FALSE)+VLOOKUP($AC179,'06'!$AC$8:$BH$274,11,FALSE)=0,"",VLOOKUP($AC179,'04'!$AC$8:$BH$273,11,FALSE)+VLOOKUP($AC179,'05'!$AC$8:$BP$273,19,FALSE)+VLOOKUP($AC179,'06'!$AC$8:$BH$274,11,FALSE))</f>
        <v/>
      </c>
      <c r="AN179" s="210"/>
      <c r="AO179" s="210"/>
      <c r="AP179" s="211"/>
      <c r="AQ179" s="209" t="str">
        <f>IF(VLOOKUP($AC179,'04'!$AC$8:$BH$273,15,FALSE)+VLOOKUP($AC179,'05'!$AC$8:$BP$273,23,FALSE)+VLOOKUP($AC179,'06'!$AC$8:$BH$274,15,FALSE)=0,"",VLOOKUP($AC179,'04'!$AC$8:$BH$273,15,FALSE)+VLOOKUP($AC179,'05'!$AC$8:$BP$273,23,FALSE)+VLOOKUP($AC179,'06'!$AC$8:$BH$274,15,FALSE))</f>
        <v/>
      </c>
      <c r="AR179" s="210"/>
      <c r="AS179" s="210"/>
      <c r="AT179" s="211"/>
      <c r="AU179" s="149" t="str">
        <f>IF(VLOOKUP($AC179,'04'!$AC$8:$BH$273,19,FALSE)+VLOOKUP($AC179,'05'!$AC$8:$BP$273,27,FALSE)+VLOOKUP($AC179,'06'!$AC$8:$BH$274,19,FALSE)=0,"",VLOOKUP($AC179,'04'!$AC$8:$BH$273,19,FALSE)+VLOOKUP($AC179,'05'!$AC$8:$BP$273,27,FALSE)+VLOOKUP($AC179,'06'!$AC$8:$BH$274,19,FALSE))</f>
        <v/>
      </c>
      <c r="AV179" s="150"/>
      <c r="AW179" s="150"/>
      <c r="AX179" s="151"/>
      <c r="AY179" s="209" t="str">
        <f>IF(VLOOKUP($AC179,'04'!$AC$8:$BH$273,23,FALSE)+VLOOKUP($AC179,'05'!$AC$8:$BP$273,31,FALSE)+VLOOKUP($AC179,'06'!$AC$8:$BH$274,23,FALSE)=0,"",VLOOKUP($AC179,'04'!$AC$8:$BH$273,23,FALSE)+VLOOKUP($AC179,'05'!$AC$8:$BP$273,31,FALSE)+VLOOKUP($AC179,'06'!$AC$8:$BH$274,23,FALSE))</f>
        <v/>
      </c>
      <c r="AZ179" s="210"/>
      <c r="BA179" s="210"/>
      <c r="BB179" s="211"/>
      <c r="BC179" s="209" t="str">
        <f>IF(VLOOKUP($AC179,'04'!$AC$8:$BH$273,27,FALSE)+VLOOKUP($AC179,'05'!$AC$8:$BP$273,35,FALSE)+VLOOKUP($AC179,'06'!$AC$8:$BH$274,27,FALSE)=0,"",VLOOKUP($AC179,'04'!$AC$8:$BH$273,27,FALSE)+VLOOKUP($AC179,'05'!$AC$8:$BP$273,35,FALSE)+VLOOKUP($AC179,'06'!$AC$8:$BH$274,27,FALSE))</f>
        <v/>
      </c>
      <c r="BD179" s="210"/>
      <c r="BE179" s="210"/>
      <c r="BF179" s="211"/>
      <c r="BG179" s="202" t="str">
        <f t="shared" si="117"/>
        <v>n.é.</v>
      </c>
      <c r="BH179" s="203"/>
    </row>
    <row r="180" spans="1:60" ht="20.100000000000001" customHeight="1">
      <c r="A180" s="142">
        <v>173</v>
      </c>
      <c r="B180" s="143"/>
      <c r="C180" s="174" t="s">
        <v>175</v>
      </c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6"/>
      <c r="AC180" s="207" t="s">
        <v>168</v>
      </c>
      <c r="AD180" s="208"/>
      <c r="AE180" s="149" t="str">
        <f>IF(VLOOKUP(AC180,'04'!$AC$8:$BH$273,3,FALSE)+VLOOKUP(AC180,'05'!$AC$8:$BP$273,3,FALSE)+VLOOKUP(AC180,'06'!$AC$8:$BH$274,3,FALSE)=0,"",VLOOKUP(AC180,'04'!$AC$8:$BH$273,3,FALSE)+VLOOKUP(AC180,'05'!$AC$8:$BP$273,3,FALSE)+VLOOKUP(AC180,'06'!$AC$8:$BH$274,3,FALSE))</f>
        <v/>
      </c>
      <c r="AF180" s="150"/>
      <c r="AG180" s="150"/>
      <c r="AH180" s="151"/>
      <c r="AI180" s="209">
        <f>IF(VLOOKUP(AC180,'04'!$AC$8:$BH$273,7,FALSE)+VLOOKUP(AC180,'05'!$AC$8:$BP$273,15,FALSE)+VLOOKUP(AC180,'06'!$AC$8:$BH$274,7,FALSE)=0,"",VLOOKUP(AC180,'04'!$AC$8:$BH$273,7,FALSE)+VLOOKUP(AC180,'05'!$AC$8:$BP$273,15,FALSE)+VLOOKUP(AC180,'06'!$AC$8:$BH$274,7,FALSE))</f>
        <v>518</v>
      </c>
      <c r="AJ180" s="210"/>
      <c r="AK180" s="210"/>
      <c r="AL180" s="211"/>
      <c r="AM180" s="209" t="str">
        <f>IF(VLOOKUP($AC180,'04'!$AC$8:$BH$273,11,FALSE)+VLOOKUP($AC180,'05'!$AC$8:$BP$273,19,FALSE)+VLOOKUP($AC180,'06'!$AC$8:$BH$274,11,FALSE)=0,"",VLOOKUP($AC180,'04'!$AC$8:$BH$273,11,FALSE)+VLOOKUP($AC180,'05'!$AC$8:$BP$273,19,FALSE)+VLOOKUP($AC180,'06'!$AC$8:$BH$274,11,FALSE))</f>
        <v/>
      </c>
      <c r="AN180" s="210"/>
      <c r="AO180" s="210"/>
      <c r="AP180" s="211"/>
      <c r="AQ180" s="209">
        <f>IF(VLOOKUP($AC180,'04'!$AC$8:$BH$273,15,FALSE)+VLOOKUP($AC180,'05'!$AC$8:$BP$273,23,FALSE)+VLOOKUP($AC180,'06'!$AC$8:$BH$274,15,FALSE)=0,"",VLOOKUP($AC180,'04'!$AC$8:$BH$273,15,FALSE)+VLOOKUP($AC180,'05'!$AC$8:$BP$273,23,FALSE)+VLOOKUP($AC180,'06'!$AC$8:$BH$274,15,FALSE))</f>
        <v>518</v>
      </c>
      <c r="AR180" s="210"/>
      <c r="AS180" s="210"/>
      <c r="AT180" s="211"/>
      <c r="AU180" s="149" t="str">
        <f>IF(VLOOKUP($AC180,'04'!$AC$8:$BH$273,19,FALSE)+VLOOKUP($AC180,'05'!$AC$8:$BP$273,27,FALSE)+VLOOKUP($AC180,'06'!$AC$8:$BH$274,19,FALSE)=0,"",VLOOKUP($AC180,'04'!$AC$8:$BH$273,19,FALSE)+VLOOKUP($AC180,'05'!$AC$8:$BP$273,27,FALSE)+VLOOKUP($AC180,'06'!$AC$8:$BH$274,19,FALSE))</f>
        <v/>
      </c>
      <c r="AV180" s="150"/>
      <c r="AW180" s="150"/>
      <c r="AX180" s="151"/>
      <c r="AY180" s="209" t="str">
        <f>IF(VLOOKUP($AC180,'04'!$AC$8:$BH$273,23,FALSE)+VLOOKUP($AC180,'05'!$AC$8:$BP$273,31,FALSE)+VLOOKUP($AC180,'06'!$AC$8:$BH$274,23,FALSE)=0,"",VLOOKUP($AC180,'04'!$AC$8:$BH$273,23,FALSE)+VLOOKUP($AC180,'05'!$AC$8:$BP$273,31,FALSE)+VLOOKUP($AC180,'06'!$AC$8:$BH$274,23,FALSE))</f>
        <v/>
      </c>
      <c r="AZ180" s="210"/>
      <c r="BA180" s="210"/>
      <c r="BB180" s="211"/>
      <c r="BC180" s="209">
        <f>IF(VLOOKUP($AC180,'04'!$AC$8:$BH$273,27,FALSE)+VLOOKUP($AC180,'05'!$AC$8:$BP$273,35,FALSE)+VLOOKUP($AC180,'06'!$AC$8:$BH$274,27,FALSE)=0,"",VLOOKUP($AC180,'04'!$AC$8:$BH$273,27,FALSE)+VLOOKUP($AC180,'05'!$AC$8:$BP$273,35,FALSE)+VLOOKUP($AC180,'06'!$AC$8:$BH$274,27,FALSE))</f>
        <v>518</v>
      </c>
      <c r="BD180" s="210"/>
      <c r="BE180" s="210"/>
      <c r="BF180" s="211"/>
      <c r="BG180" s="202">
        <f t="shared" si="117"/>
        <v>1</v>
      </c>
      <c r="BH180" s="203"/>
    </row>
    <row r="181" spans="1:60" s="3" customFormat="1" ht="20.100000000000001" customHeight="1">
      <c r="A181" s="162">
        <v>174</v>
      </c>
      <c r="B181" s="163"/>
      <c r="C181" s="177" t="s">
        <v>484</v>
      </c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9"/>
      <c r="AC181" s="230" t="s">
        <v>62</v>
      </c>
      <c r="AD181" s="231"/>
      <c r="AE181" s="169">
        <f>SUM(AE173:AH180)</f>
        <v>0</v>
      </c>
      <c r="AF181" s="170"/>
      <c r="AG181" s="170"/>
      <c r="AH181" s="171"/>
      <c r="AI181" s="169">
        <f t="shared" ref="AI181" si="142">SUM(AI173:AL180)</f>
        <v>518</v>
      </c>
      <c r="AJ181" s="170"/>
      <c r="AK181" s="170"/>
      <c r="AL181" s="171"/>
      <c r="AM181" s="169">
        <f t="shared" ref="AM181" si="143">SUM(AM173:AP180)</f>
        <v>0</v>
      </c>
      <c r="AN181" s="170"/>
      <c r="AO181" s="170"/>
      <c r="AP181" s="171"/>
      <c r="AQ181" s="169">
        <f t="shared" ref="AQ181" si="144">SUM(AQ173:AT180)</f>
        <v>518</v>
      </c>
      <c r="AR181" s="170"/>
      <c r="AS181" s="170"/>
      <c r="AT181" s="171"/>
      <c r="AU181" s="169">
        <f t="shared" ref="AU181" si="145">SUM(AU173:AX180)</f>
        <v>0</v>
      </c>
      <c r="AV181" s="170"/>
      <c r="AW181" s="170"/>
      <c r="AX181" s="171"/>
      <c r="AY181" s="169">
        <f t="shared" ref="AY181" si="146">SUM(AY173:BB180)</f>
        <v>0</v>
      </c>
      <c r="AZ181" s="170"/>
      <c r="BA181" s="170"/>
      <c r="BB181" s="171"/>
      <c r="BC181" s="169">
        <f t="shared" ref="BC181" si="147">SUM(BC173:BF180)</f>
        <v>518</v>
      </c>
      <c r="BD181" s="170"/>
      <c r="BE181" s="170"/>
      <c r="BF181" s="171"/>
      <c r="BG181" s="172">
        <f>IF(AI181&gt;0,BC181/AI181,"n.é.")</f>
        <v>1</v>
      </c>
      <c r="BH181" s="173"/>
    </row>
    <row r="182" spans="1:60" s="23" customFormat="1" ht="20.100000000000001" customHeight="1">
      <c r="A182" s="180">
        <v>175</v>
      </c>
      <c r="B182" s="181"/>
      <c r="C182" s="256" t="s">
        <v>485</v>
      </c>
      <c r="D182" s="257"/>
      <c r="E182" s="257"/>
      <c r="F182" s="257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  <c r="AA182" s="257"/>
      <c r="AB182" s="258"/>
      <c r="AC182" s="259" t="s">
        <v>176</v>
      </c>
      <c r="AD182" s="260"/>
      <c r="AE182" s="187">
        <f>AE111+AE112+AE137+AE146+AE159+AE167+AE172+AE181</f>
        <v>324194.09999999998</v>
      </c>
      <c r="AF182" s="188"/>
      <c r="AG182" s="188"/>
      <c r="AH182" s="189"/>
      <c r="AI182" s="187">
        <f t="shared" ref="AI182" si="148">AI111+AI112+AI137+AI146+AI159+AI167+AI172+AI181</f>
        <v>405277</v>
      </c>
      <c r="AJ182" s="188"/>
      <c r="AK182" s="188"/>
      <c r="AL182" s="189"/>
      <c r="AM182" s="187">
        <f>AM111+AM112+AM137+AM146+AM159+AM167+AM172+AM181</f>
        <v>6047</v>
      </c>
      <c r="AN182" s="188"/>
      <c r="AO182" s="188"/>
      <c r="AP182" s="189"/>
      <c r="AQ182" s="187">
        <f t="shared" ref="AQ182:BC182" si="149">AQ111+AQ112+AQ137+AQ146+AQ159+AQ167+AQ172+AQ181</f>
        <v>367341</v>
      </c>
      <c r="AR182" s="188"/>
      <c r="AS182" s="188"/>
      <c r="AT182" s="189"/>
      <c r="AU182" s="187">
        <f t="shared" si="149"/>
        <v>238207</v>
      </c>
      <c r="AV182" s="188"/>
      <c r="AW182" s="188"/>
      <c r="AX182" s="189"/>
      <c r="AY182" s="187">
        <f t="shared" si="149"/>
        <v>52223</v>
      </c>
      <c r="AZ182" s="188"/>
      <c r="BA182" s="188"/>
      <c r="BB182" s="189"/>
      <c r="BC182" s="187">
        <f t="shared" si="149"/>
        <v>334034</v>
      </c>
      <c r="BD182" s="188"/>
      <c r="BE182" s="188"/>
      <c r="BF182" s="189"/>
      <c r="BG182" s="190">
        <f t="shared" si="117"/>
        <v>0.82421158861716803</v>
      </c>
      <c r="BH182" s="191"/>
    </row>
    <row r="183" spans="1:60" ht="20.100000000000001" customHeight="1">
      <c r="A183" s="142">
        <v>176</v>
      </c>
      <c r="B183" s="143"/>
      <c r="C183" s="174" t="s">
        <v>396</v>
      </c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6"/>
      <c r="AC183" s="197" t="s">
        <v>397</v>
      </c>
      <c r="AD183" s="198"/>
      <c r="AE183" s="149" t="str">
        <f>IF(VLOOKUP(AC183,'04'!$AC$8:$BH$273,3,FALSE)+VLOOKUP(AC183,'05'!$AC$8:$BP$273,3,FALSE)+VLOOKUP(AC183,'06'!$AC$8:$BH$274,3,FALSE)=0,"",VLOOKUP(AC183,'04'!$AC$8:$BH$273,3,FALSE)+VLOOKUP(AC183,'05'!$AC$8:$BP$273,3,FALSE)+VLOOKUP(AC183,'06'!$AC$8:$BH$274,3,FALSE))</f>
        <v/>
      </c>
      <c r="AF183" s="150"/>
      <c r="AG183" s="150"/>
      <c r="AH183" s="151"/>
      <c r="AI183" s="169" t="str">
        <f>IF(VLOOKUP(AC183,'04'!$AC$8:$BH$273,7,FALSE)+VLOOKUP(AC183,'05'!$AC$8:$BP$273,15,FALSE)+VLOOKUP(AC183,'06'!$AC$8:$BH$274,7,FALSE)=0,"",VLOOKUP(AC183,'04'!$AC$8:$BH$273,7,FALSE)+VLOOKUP(AC183,'05'!$AC$8:$BP$273,15,FALSE)+VLOOKUP(AC183,'06'!$AC$8:$BH$274,7,FALSE))</f>
        <v/>
      </c>
      <c r="AJ183" s="170"/>
      <c r="AK183" s="170"/>
      <c r="AL183" s="171"/>
      <c r="AM183" s="169" t="str">
        <f>IF(VLOOKUP($AC183,'04'!$AC$8:$BH$273,11,FALSE)+VLOOKUP($AC183,'05'!$AC$8:$BP$273,19,FALSE)+VLOOKUP($AC183,'06'!$AC$8:$BH$274,11,FALSE)=0,"",VLOOKUP($AC183,'04'!$AC$8:$BH$273,11,FALSE)+VLOOKUP($AC183,'05'!$AC$8:$BP$273,19,FALSE)+VLOOKUP($AC183,'06'!$AC$8:$BH$274,11,FALSE))</f>
        <v/>
      </c>
      <c r="AN183" s="170"/>
      <c r="AO183" s="170"/>
      <c r="AP183" s="171"/>
      <c r="AQ183" s="169" t="str">
        <f>IF(VLOOKUP($AC183,'04'!$AC$8:$BH$273,15,FALSE)+VLOOKUP($AC183,'05'!$AC$8:$BP$273,23,FALSE)+VLOOKUP($AC183,'06'!$AC$8:$BH$274,15,FALSE)=0,"",VLOOKUP($AC183,'04'!$AC$8:$BH$273,15,FALSE)+VLOOKUP($AC183,'05'!$AC$8:$BP$273,23,FALSE)+VLOOKUP($AC183,'06'!$AC$8:$BH$274,15,FALSE))</f>
        <v/>
      </c>
      <c r="AR183" s="170"/>
      <c r="AS183" s="170"/>
      <c r="AT183" s="171"/>
      <c r="AU183" s="149" t="str">
        <f>IF(VLOOKUP($AC183,'04'!$AC$8:$BH$273,19,FALSE)+VLOOKUP($AC183,'05'!$AC$8:$BP$273,27,FALSE)+VLOOKUP($AC183,'06'!$AC$8:$BH$274,19,FALSE)=0,"",VLOOKUP($AC183,'04'!$AC$8:$BH$273,19,FALSE)+VLOOKUP($AC183,'05'!$AC$8:$BP$273,27,FALSE)+VLOOKUP($AC183,'06'!$AC$8:$BH$274,19,FALSE))</f>
        <v/>
      </c>
      <c r="AV183" s="150"/>
      <c r="AW183" s="150"/>
      <c r="AX183" s="151"/>
      <c r="AY183" s="169" t="str">
        <f>IF(VLOOKUP($AC183,'04'!$AC$8:$BH$273,23,FALSE)+VLOOKUP($AC183,'05'!$AC$8:$BP$273,31,FALSE)+VLOOKUP($AC183,'06'!$AC$8:$BH$274,23,FALSE)=0,"",VLOOKUP($AC183,'04'!$AC$8:$BH$273,23,FALSE)+VLOOKUP($AC183,'05'!$AC$8:$BP$273,31,FALSE)+VLOOKUP($AC183,'06'!$AC$8:$BH$274,23,FALSE))</f>
        <v/>
      </c>
      <c r="AZ183" s="170"/>
      <c r="BA183" s="170"/>
      <c r="BB183" s="171"/>
      <c r="BC183" s="169" t="str">
        <f>IF(VLOOKUP($AC183,'04'!$AC$8:$BH$273,27,FALSE)+VLOOKUP($AC183,'05'!$AC$8:$BP$273,35,FALSE)+VLOOKUP($AC183,'06'!$AC$8:$BH$274,27,FALSE)=0,"",VLOOKUP($AC183,'04'!$AC$8:$BH$273,27,FALSE)+VLOOKUP($AC183,'05'!$AC$8:$BP$273,35,FALSE)+VLOOKUP($AC183,'06'!$AC$8:$BH$274,27,FALSE))</f>
        <v/>
      </c>
      <c r="BD183" s="170"/>
      <c r="BE183" s="170"/>
      <c r="BF183" s="171"/>
      <c r="BG183" s="172" t="str">
        <f t="shared" si="117"/>
        <v>n.é.</v>
      </c>
      <c r="BH183" s="173"/>
    </row>
    <row r="184" spans="1:60" ht="20.100000000000001" customHeight="1">
      <c r="A184" s="142">
        <v>177</v>
      </c>
      <c r="B184" s="143"/>
      <c r="C184" s="174" t="s">
        <v>398</v>
      </c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6"/>
      <c r="AC184" s="197" t="s">
        <v>399</v>
      </c>
      <c r="AD184" s="198"/>
      <c r="AE184" s="149" t="str">
        <f>IF(VLOOKUP(AC184,'04'!$AC$8:$BH$273,3,FALSE)+VLOOKUP(AC184,'05'!$AC$8:$BP$273,3,FALSE)+VLOOKUP(AC184,'06'!$AC$8:$BH$274,3,FALSE)=0,"",VLOOKUP(AC184,'04'!$AC$8:$BH$273,3,FALSE)+VLOOKUP(AC184,'05'!$AC$8:$BP$273,3,FALSE)+VLOOKUP(AC184,'06'!$AC$8:$BH$274,3,FALSE))</f>
        <v/>
      </c>
      <c r="AF184" s="150"/>
      <c r="AG184" s="150"/>
      <c r="AH184" s="151"/>
      <c r="AI184" s="169" t="str">
        <f>IF(VLOOKUP(AC184,'04'!$AC$8:$BH$273,7,FALSE)+VLOOKUP(AC184,'05'!$AC$8:$BP$273,15,FALSE)+VLOOKUP(AC184,'06'!$AC$8:$BH$274,7,FALSE)=0,"",VLOOKUP(AC184,'04'!$AC$8:$BH$273,7,FALSE)+VLOOKUP(AC184,'05'!$AC$8:$BP$273,15,FALSE)+VLOOKUP(AC184,'06'!$AC$8:$BH$274,7,FALSE))</f>
        <v/>
      </c>
      <c r="AJ184" s="170"/>
      <c r="AK184" s="170"/>
      <c r="AL184" s="171"/>
      <c r="AM184" s="169" t="str">
        <f>IF(VLOOKUP($AC184,'04'!$AC$8:$BH$273,11,FALSE)+VLOOKUP($AC184,'05'!$AC$8:$BP$273,19,FALSE)+VLOOKUP($AC184,'06'!$AC$8:$BH$274,11,FALSE)=0,"",VLOOKUP($AC184,'04'!$AC$8:$BH$273,11,FALSE)+VLOOKUP($AC184,'05'!$AC$8:$BP$273,19,FALSE)+VLOOKUP($AC184,'06'!$AC$8:$BH$274,11,FALSE))</f>
        <v/>
      </c>
      <c r="AN184" s="170"/>
      <c r="AO184" s="170"/>
      <c r="AP184" s="171"/>
      <c r="AQ184" s="169" t="str">
        <f>IF(VLOOKUP($AC184,'04'!$AC$8:$BH$273,15,FALSE)+VLOOKUP($AC184,'05'!$AC$8:$BP$273,23,FALSE)+VLOOKUP($AC184,'06'!$AC$8:$BH$274,15,FALSE)=0,"",VLOOKUP($AC184,'04'!$AC$8:$BH$273,15,FALSE)+VLOOKUP($AC184,'05'!$AC$8:$BP$273,23,FALSE)+VLOOKUP($AC184,'06'!$AC$8:$BH$274,15,FALSE))</f>
        <v/>
      </c>
      <c r="AR184" s="170"/>
      <c r="AS184" s="170"/>
      <c r="AT184" s="171"/>
      <c r="AU184" s="149" t="str">
        <f>IF(VLOOKUP($AC184,'04'!$AC$8:$BH$273,19,FALSE)+VLOOKUP($AC184,'05'!$AC$8:$BP$273,27,FALSE)+VLOOKUP($AC184,'06'!$AC$8:$BH$274,19,FALSE)=0,"",VLOOKUP($AC184,'04'!$AC$8:$BH$273,19,FALSE)+VLOOKUP($AC184,'05'!$AC$8:$BP$273,27,FALSE)+VLOOKUP($AC184,'06'!$AC$8:$BH$274,19,FALSE))</f>
        <v/>
      </c>
      <c r="AV184" s="150"/>
      <c r="AW184" s="150"/>
      <c r="AX184" s="151"/>
      <c r="AY184" s="169" t="str">
        <f>IF(VLOOKUP($AC184,'04'!$AC$8:$BH$273,23,FALSE)+VLOOKUP($AC184,'05'!$AC$8:$BP$273,31,FALSE)+VLOOKUP($AC184,'06'!$AC$8:$BH$274,23,FALSE)=0,"",VLOOKUP($AC184,'04'!$AC$8:$BH$273,23,FALSE)+VLOOKUP($AC184,'05'!$AC$8:$BP$273,31,FALSE)+VLOOKUP($AC184,'06'!$AC$8:$BH$274,23,FALSE))</f>
        <v/>
      </c>
      <c r="AZ184" s="170"/>
      <c r="BA184" s="170"/>
      <c r="BB184" s="171"/>
      <c r="BC184" s="169" t="str">
        <f>IF(VLOOKUP($AC184,'04'!$AC$8:$BH$273,27,FALSE)+VLOOKUP($AC184,'05'!$AC$8:$BP$273,35,FALSE)+VLOOKUP($AC184,'06'!$AC$8:$BH$274,27,FALSE)=0,"",VLOOKUP($AC184,'04'!$AC$8:$BH$273,27,FALSE)+VLOOKUP($AC184,'05'!$AC$8:$BP$273,35,FALSE)+VLOOKUP($AC184,'06'!$AC$8:$BH$274,27,FALSE))</f>
        <v/>
      </c>
      <c r="BD184" s="170"/>
      <c r="BE184" s="170"/>
      <c r="BF184" s="171"/>
      <c r="BG184" s="172" t="str">
        <f t="shared" si="117"/>
        <v>n.é.</v>
      </c>
      <c r="BH184" s="173"/>
    </row>
    <row r="185" spans="1:60" ht="20.100000000000001" customHeight="1">
      <c r="A185" s="142">
        <v>178</v>
      </c>
      <c r="B185" s="143"/>
      <c r="C185" s="174" t="s">
        <v>400</v>
      </c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6"/>
      <c r="AC185" s="197" t="s">
        <v>401</v>
      </c>
      <c r="AD185" s="198"/>
      <c r="AE185" s="149" t="str">
        <f>IF(VLOOKUP(AC185,'04'!$AC$8:$BH$273,3,FALSE)+VLOOKUP(AC185,'05'!$AC$8:$BP$273,3,FALSE)+VLOOKUP(AC185,'06'!$AC$8:$BH$274,3,FALSE)=0,"",VLOOKUP(AC185,'04'!$AC$8:$BH$273,3,FALSE)+VLOOKUP(AC185,'05'!$AC$8:$BP$273,3,FALSE)+VLOOKUP(AC185,'06'!$AC$8:$BH$274,3,FALSE))</f>
        <v/>
      </c>
      <c r="AF185" s="150"/>
      <c r="AG185" s="150"/>
      <c r="AH185" s="151"/>
      <c r="AI185" s="169" t="str">
        <f>IF(VLOOKUP(AC185,'04'!$AC$8:$BH$273,7,FALSE)+VLOOKUP(AC185,'05'!$AC$8:$BP$273,15,FALSE)+VLOOKUP(AC185,'06'!$AC$8:$BH$274,7,FALSE)=0,"",VLOOKUP(AC185,'04'!$AC$8:$BH$273,7,FALSE)+VLOOKUP(AC185,'05'!$AC$8:$BP$273,15,FALSE)+VLOOKUP(AC185,'06'!$AC$8:$BH$274,7,FALSE))</f>
        <v/>
      </c>
      <c r="AJ185" s="170"/>
      <c r="AK185" s="170"/>
      <c r="AL185" s="171"/>
      <c r="AM185" s="169" t="str">
        <f>IF(VLOOKUP($AC185,'04'!$AC$8:$BH$273,11,FALSE)+VLOOKUP($AC185,'05'!$AC$8:$BP$273,19,FALSE)+VLOOKUP($AC185,'06'!$AC$8:$BH$274,11,FALSE)=0,"",VLOOKUP($AC185,'04'!$AC$8:$BH$273,11,FALSE)+VLOOKUP($AC185,'05'!$AC$8:$BP$273,19,FALSE)+VLOOKUP($AC185,'06'!$AC$8:$BH$274,11,FALSE))</f>
        <v/>
      </c>
      <c r="AN185" s="170"/>
      <c r="AO185" s="170"/>
      <c r="AP185" s="171"/>
      <c r="AQ185" s="169" t="str">
        <f>IF(VLOOKUP($AC185,'04'!$AC$8:$BH$273,15,FALSE)+VLOOKUP($AC185,'05'!$AC$8:$BP$273,23,FALSE)+VLOOKUP($AC185,'06'!$AC$8:$BH$274,15,FALSE)=0,"",VLOOKUP($AC185,'04'!$AC$8:$BH$273,15,FALSE)+VLOOKUP($AC185,'05'!$AC$8:$BP$273,23,FALSE)+VLOOKUP($AC185,'06'!$AC$8:$BH$274,15,FALSE))</f>
        <v/>
      </c>
      <c r="AR185" s="170"/>
      <c r="AS185" s="170"/>
      <c r="AT185" s="171"/>
      <c r="AU185" s="149" t="str">
        <f>IF(VLOOKUP($AC185,'04'!$AC$8:$BH$273,19,FALSE)+VLOOKUP($AC185,'05'!$AC$8:$BP$273,27,FALSE)+VLOOKUP($AC185,'06'!$AC$8:$BH$274,19,FALSE)=0,"",VLOOKUP($AC185,'04'!$AC$8:$BH$273,19,FALSE)+VLOOKUP($AC185,'05'!$AC$8:$BP$273,27,FALSE)+VLOOKUP($AC185,'06'!$AC$8:$BH$274,19,FALSE))</f>
        <v/>
      </c>
      <c r="AV185" s="150"/>
      <c r="AW185" s="150"/>
      <c r="AX185" s="151"/>
      <c r="AY185" s="169" t="str">
        <f>IF(VLOOKUP($AC185,'04'!$AC$8:$BH$273,23,FALSE)+VLOOKUP($AC185,'05'!$AC$8:$BP$273,31,FALSE)+VLOOKUP($AC185,'06'!$AC$8:$BH$274,23,FALSE)=0,"",VLOOKUP($AC185,'04'!$AC$8:$BH$273,23,FALSE)+VLOOKUP($AC185,'05'!$AC$8:$BP$273,31,FALSE)+VLOOKUP($AC185,'06'!$AC$8:$BH$274,23,FALSE))</f>
        <v/>
      </c>
      <c r="AZ185" s="170"/>
      <c r="BA185" s="170"/>
      <c r="BB185" s="171"/>
      <c r="BC185" s="169" t="str">
        <f>IF(VLOOKUP($AC185,'04'!$AC$8:$BH$273,27,FALSE)+VLOOKUP($AC185,'05'!$AC$8:$BP$273,35,FALSE)+VLOOKUP($AC185,'06'!$AC$8:$BH$274,27,FALSE)=0,"",VLOOKUP($AC185,'04'!$AC$8:$BH$273,27,FALSE)+VLOOKUP($AC185,'05'!$AC$8:$BP$273,35,FALSE)+VLOOKUP($AC185,'06'!$AC$8:$BH$274,27,FALSE))</f>
        <v/>
      </c>
      <c r="BD185" s="170"/>
      <c r="BE185" s="170"/>
      <c r="BF185" s="171"/>
      <c r="BG185" s="172" t="str">
        <f t="shared" si="117"/>
        <v>n.é.</v>
      </c>
      <c r="BH185" s="173"/>
    </row>
    <row r="186" spans="1:60" s="3" customFormat="1" ht="20.100000000000001" customHeight="1">
      <c r="A186" s="162">
        <v>179</v>
      </c>
      <c r="B186" s="163"/>
      <c r="C186" s="177" t="s">
        <v>486</v>
      </c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9"/>
      <c r="AC186" s="192" t="s">
        <v>402</v>
      </c>
      <c r="AD186" s="193"/>
      <c r="AE186" s="169">
        <f>SUM(AE183:AH185)</f>
        <v>0</v>
      </c>
      <c r="AF186" s="170"/>
      <c r="AG186" s="170"/>
      <c r="AH186" s="171"/>
      <c r="AI186" s="169">
        <f t="shared" ref="AI186" si="150">SUM(AI183:AL185)</f>
        <v>0</v>
      </c>
      <c r="AJ186" s="170"/>
      <c r="AK186" s="170"/>
      <c r="AL186" s="171"/>
      <c r="AM186" s="169">
        <f t="shared" ref="AM186" si="151">SUM(AM183:AP185)</f>
        <v>0</v>
      </c>
      <c r="AN186" s="170"/>
      <c r="AO186" s="170"/>
      <c r="AP186" s="171"/>
      <c r="AQ186" s="169">
        <f t="shared" ref="AQ186" si="152">SUM(AQ183:AT185)</f>
        <v>0</v>
      </c>
      <c r="AR186" s="170"/>
      <c r="AS186" s="170"/>
      <c r="AT186" s="171"/>
      <c r="AU186" s="169">
        <f t="shared" ref="AU186" si="153">SUM(AU183:AX185)</f>
        <v>0</v>
      </c>
      <c r="AV186" s="170"/>
      <c r="AW186" s="170"/>
      <c r="AX186" s="171"/>
      <c r="AY186" s="169">
        <f t="shared" ref="AY186" si="154">SUM(AY183:BB185)</f>
        <v>0</v>
      </c>
      <c r="AZ186" s="170"/>
      <c r="BA186" s="170"/>
      <c r="BB186" s="171"/>
      <c r="BC186" s="169">
        <f t="shared" ref="BC186" si="155">SUM(BC183:BF185)</f>
        <v>0</v>
      </c>
      <c r="BD186" s="170"/>
      <c r="BE186" s="170"/>
      <c r="BF186" s="171"/>
      <c r="BG186" s="172" t="str">
        <f>IF(AI186&gt;0,BC186/AI186,"n.é.")</f>
        <v>n.é.</v>
      </c>
      <c r="BH186" s="173"/>
    </row>
    <row r="187" spans="1:60" ht="20.100000000000001" customHeight="1">
      <c r="A187" s="142">
        <v>180</v>
      </c>
      <c r="B187" s="143"/>
      <c r="C187" s="194" t="s">
        <v>403</v>
      </c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195"/>
      <c r="R187" s="195"/>
      <c r="S187" s="195"/>
      <c r="T187" s="195"/>
      <c r="U187" s="195"/>
      <c r="V187" s="195"/>
      <c r="W187" s="195"/>
      <c r="X187" s="195"/>
      <c r="Y187" s="195"/>
      <c r="Z187" s="195"/>
      <c r="AA187" s="195"/>
      <c r="AB187" s="196"/>
      <c r="AC187" s="197" t="s">
        <v>404</v>
      </c>
      <c r="AD187" s="198"/>
      <c r="AE187" s="149" t="str">
        <f>IF(VLOOKUP(AC187,'04'!$AC$8:$BH$273,3,FALSE)+VLOOKUP(AC187,'05'!$AC$8:$BP$273,3,FALSE)+VLOOKUP(AC187,'06'!$AC$8:$BH$274,3,FALSE)=0,"",VLOOKUP(AC187,'04'!$AC$8:$BH$273,3,FALSE)+VLOOKUP(AC187,'05'!$AC$8:$BP$273,3,FALSE)+VLOOKUP(AC187,'06'!$AC$8:$BH$274,3,FALSE))</f>
        <v/>
      </c>
      <c r="AF187" s="150"/>
      <c r="AG187" s="150"/>
      <c r="AH187" s="151"/>
      <c r="AI187" s="169" t="str">
        <f>IF(VLOOKUP(AC187,'04'!$AC$8:$BH$273,7,FALSE)+VLOOKUP(AC187,'05'!$AC$8:$BP$273,15,FALSE)+VLOOKUP(AC187,'06'!$AC$8:$BH$274,7,FALSE)=0,"",VLOOKUP(AC187,'04'!$AC$8:$BH$273,7,FALSE)+VLOOKUP(AC187,'05'!$AC$8:$BP$273,15,FALSE)+VLOOKUP(AC187,'06'!$AC$8:$BH$274,7,FALSE))</f>
        <v/>
      </c>
      <c r="AJ187" s="170"/>
      <c r="AK187" s="170"/>
      <c r="AL187" s="171"/>
      <c r="AM187" s="169" t="str">
        <f>IF(VLOOKUP($AC187,'04'!$AC$8:$BH$273,11,FALSE)+VLOOKUP($AC187,'05'!$AC$8:$BP$273,19,FALSE)+VLOOKUP($AC187,'06'!$AC$8:$BH$274,11,FALSE)=0,"",VLOOKUP($AC187,'04'!$AC$8:$BH$273,11,FALSE)+VLOOKUP($AC187,'05'!$AC$8:$BP$273,19,FALSE)+VLOOKUP($AC187,'06'!$AC$8:$BH$274,11,FALSE))</f>
        <v/>
      </c>
      <c r="AN187" s="170"/>
      <c r="AO187" s="170"/>
      <c r="AP187" s="171"/>
      <c r="AQ187" s="169" t="str">
        <f>IF(VLOOKUP($AC187,'04'!$AC$8:$BH$273,15,FALSE)+VLOOKUP($AC187,'05'!$AC$8:$BP$273,23,FALSE)+VLOOKUP($AC187,'06'!$AC$8:$BH$274,15,FALSE)=0,"",VLOOKUP($AC187,'04'!$AC$8:$BH$273,15,FALSE)+VLOOKUP($AC187,'05'!$AC$8:$BP$273,23,FALSE)+VLOOKUP($AC187,'06'!$AC$8:$BH$274,15,FALSE))</f>
        <v/>
      </c>
      <c r="AR187" s="170"/>
      <c r="AS187" s="170"/>
      <c r="AT187" s="171"/>
      <c r="AU187" s="149" t="str">
        <f>IF(VLOOKUP($AC187,'04'!$AC$8:$BH$273,19,FALSE)+VLOOKUP($AC187,'05'!$AC$8:$BP$273,27,FALSE)+VLOOKUP($AC187,'06'!$AC$8:$BH$274,19,FALSE)=0,"",VLOOKUP($AC187,'04'!$AC$8:$BH$273,19,FALSE)+VLOOKUP($AC187,'05'!$AC$8:$BP$273,27,FALSE)+VLOOKUP($AC187,'06'!$AC$8:$BH$274,19,FALSE))</f>
        <v/>
      </c>
      <c r="AV187" s="150"/>
      <c r="AW187" s="150"/>
      <c r="AX187" s="151"/>
      <c r="AY187" s="169" t="str">
        <f>IF(VLOOKUP($AC187,'04'!$AC$8:$BH$273,23,FALSE)+VLOOKUP($AC187,'05'!$AC$8:$BP$273,31,FALSE)+VLOOKUP($AC187,'06'!$AC$8:$BH$274,23,FALSE)=0,"",VLOOKUP($AC187,'04'!$AC$8:$BH$273,23,FALSE)+VLOOKUP($AC187,'05'!$AC$8:$BP$273,31,FALSE)+VLOOKUP($AC187,'06'!$AC$8:$BH$274,23,FALSE))</f>
        <v/>
      </c>
      <c r="AZ187" s="170"/>
      <c r="BA187" s="170"/>
      <c r="BB187" s="171"/>
      <c r="BC187" s="169" t="str">
        <f>IF(VLOOKUP($AC187,'04'!$AC$8:$BH$273,27,FALSE)+VLOOKUP($AC187,'05'!$AC$8:$BP$273,35,FALSE)+VLOOKUP($AC187,'06'!$AC$8:$BH$274,27,FALSE)=0,"",VLOOKUP($AC187,'04'!$AC$8:$BH$273,27,FALSE)+VLOOKUP($AC187,'05'!$AC$8:$BP$273,35,FALSE)+VLOOKUP($AC187,'06'!$AC$8:$BH$274,27,FALSE))</f>
        <v/>
      </c>
      <c r="BD187" s="170"/>
      <c r="BE187" s="170"/>
      <c r="BF187" s="171"/>
      <c r="BG187" s="172" t="str">
        <f t="shared" si="117"/>
        <v>n.é.</v>
      </c>
      <c r="BH187" s="173"/>
    </row>
    <row r="188" spans="1:60" ht="20.100000000000001" customHeight="1">
      <c r="A188" s="142">
        <v>181</v>
      </c>
      <c r="B188" s="143"/>
      <c r="C188" s="194" t="s">
        <v>405</v>
      </c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5"/>
      <c r="Y188" s="195"/>
      <c r="Z188" s="195"/>
      <c r="AA188" s="195"/>
      <c r="AB188" s="196"/>
      <c r="AC188" s="197" t="s">
        <v>406</v>
      </c>
      <c r="AD188" s="198"/>
      <c r="AE188" s="149" t="str">
        <f>IF(VLOOKUP(AC188,'04'!$AC$8:$BH$273,3,FALSE)+VLOOKUP(AC188,'05'!$AC$8:$BP$273,3,FALSE)+VLOOKUP(AC188,'06'!$AC$8:$BH$274,3,FALSE)=0,"",VLOOKUP(AC188,'04'!$AC$8:$BH$273,3,FALSE)+VLOOKUP(AC188,'05'!$AC$8:$BP$273,3,FALSE)+VLOOKUP(AC188,'06'!$AC$8:$BH$274,3,FALSE))</f>
        <v/>
      </c>
      <c r="AF188" s="150"/>
      <c r="AG188" s="150"/>
      <c r="AH188" s="151"/>
      <c r="AI188" s="169" t="str">
        <f>IF(VLOOKUP(AC188,'04'!$AC$8:$BH$273,7,FALSE)+VLOOKUP(AC188,'05'!$AC$8:$BP$273,15,FALSE)+VLOOKUP(AC188,'06'!$AC$8:$BH$274,7,FALSE)=0,"",VLOOKUP(AC188,'04'!$AC$8:$BH$273,7,FALSE)+VLOOKUP(AC188,'05'!$AC$8:$BP$273,15,FALSE)+VLOOKUP(AC188,'06'!$AC$8:$BH$274,7,FALSE))</f>
        <v/>
      </c>
      <c r="AJ188" s="170"/>
      <c r="AK188" s="170"/>
      <c r="AL188" s="171"/>
      <c r="AM188" s="169" t="str">
        <f>IF(VLOOKUP($AC188,'04'!$AC$8:$BH$273,11,FALSE)+VLOOKUP($AC188,'05'!$AC$8:$BP$273,19,FALSE)+VLOOKUP($AC188,'06'!$AC$8:$BH$274,11,FALSE)=0,"",VLOOKUP($AC188,'04'!$AC$8:$BH$273,11,FALSE)+VLOOKUP($AC188,'05'!$AC$8:$BP$273,19,FALSE)+VLOOKUP($AC188,'06'!$AC$8:$BH$274,11,FALSE))</f>
        <v/>
      </c>
      <c r="AN188" s="170"/>
      <c r="AO188" s="170"/>
      <c r="AP188" s="171"/>
      <c r="AQ188" s="169" t="str">
        <f>IF(VLOOKUP($AC188,'04'!$AC$8:$BH$273,15,FALSE)+VLOOKUP($AC188,'05'!$AC$8:$BP$273,23,FALSE)+VLOOKUP($AC188,'06'!$AC$8:$BH$274,15,FALSE)=0,"",VLOOKUP($AC188,'04'!$AC$8:$BH$273,15,FALSE)+VLOOKUP($AC188,'05'!$AC$8:$BP$273,23,FALSE)+VLOOKUP($AC188,'06'!$AC$8:$BH$274,15,FALSE))</f>
        <v/>
      </c>
      <c r="AR188" s="170"/>
      <c r="AS188" s="170"/>
      <c r="AT188" s="171"/>
      <c r="AU188" s="149" t="str">
        <f>IF(VLOOKUP($AC188,'04'!$AC$8:$BH$273,19,FALSE)+VLOOKUP($AC188,'05'!$AC$8:$BP$273,27,FALSE)+VLOOKUP($AC188,'06'!$AC$8:$BH$274,19,FALSE)=0,"",VLOOKUP($AC188,'04'!$AC$8:$BH$273,19,FALSE)+VLOOKUP($AC188,'05'!$AC$8:$BP$273,27,FALSE)+VLOOKUP($AC188,'06'!$AC$8:$BH$274,19,FALSE))</f>
        <v/>
      </c>
      <c r="AV188" s="150"/>
      <c r="AW188" s="150"/>
      <c r="AX188" s="151"/>
      <c r="AY188" s="169" t="str">
        <f>IF(VLOOKUP($AC188,'04'!$AC$8:$BH$273,23,FALSE)+VLOOKUP($AC188,'05'!$AC$8:$BP$273,31,FALSE)+VLOOKUP($AC188,'06'!$AC$8:$BH$274,23,FALSE)=0,"",VLOOKUP($AC188,'04'!$AC$8:$BH$273,23,FALSE)+VLOOKUP($AC188,'05'!$AC$8:$BP$273,31,FALSE)+VLOOKUP($AC188,'06'!$AC$8:$BH$274,23,FALSE))</f>
        <v/>
      </c>
      <c r="AZ188" s="170"/>
      <c r="BA188" s="170"/>
      <c r="BB188" s="171"/>
      <c r="BC188" s="169" t="str">
        <f>IF(VLOOKUP($AC188,'04'!$AC$8:$BH$273,27,FALSE)+VLOOKUP($AC188,'05'!$AC$8:$BP$273,35,FALSE)+VLOOKUP($AC188,'06'!$AC$8:$BH$274,27,FALSE)=0,"",VLOOKUP($AC188,'04'!$AC$8:$BH$273,27,FALSE)+VLOOKUP($AC188,'05'!$AC$8:$BP$273,35,FALSE)+VLOOKUP($AC188,'06'!$AC$8:$BH$274,27,FALSE))</f>
        <v/>
      </c>
      <c r="BD188" s="170"/>
      <c r="BE188" s="170"/>
      <c r="BF188" s="171"/>
      <c r="BG188" s="172" t="str">
        <f t="shared" si="117"/>
        <v>n.é.</v>
      </c>
      <c r="BH188" s="173"/>
    </row>
    <row r="189" spans="1:60" ht="20.100000000000001" customHeight="1">
      <c r="A189" s="142">
        <v>182</v>
      </c>
      <c r="B189" s="143"/>
      <c r="C189" s="174" t="s">
        <v>407</v>
      </c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6"/>
      <c r="AC189" s="197" t="s">
        <v>408</v>
      </c>
      <c r="AD189" s="198"/>
      <c r="AE189" s="149" t="str">
        <f>IF(VLOOKUP(AC189,'04'!$AC$8:$BH$273,3,FALSE)+VLOOKUP(AC189,'05'!$AC$8:$BP$273,3,FALSE)+VLOOKUP(AC189,'06'!$AC$8:$BH$274,3,FALSE)=0,"",VLOOKUP(AC189,'04'!$AC$8:$BH$273,3,FALSE)+VLOOKUP(AC189,'05'!$AC$8:$BP$273,3,FALSE)+VLOOKUP(AC189,'06'!$AC$8:$BH$274,3,FALSE))</f>
        <v/>
      </c>
      <c r="AF189" s="150"/>
      <c r="AG189" s="150"/>
      <c r="AH189" s="151"/>
      <c r="AI189" s="169" t="str">
        <f>IF(VLOOKUP(AC189,'04'!$AC$8:$BH$273,7,FALSE)+VLOOKUP(AC189,'05'!$AC$8:$BP$273,15,FALSE)+VLOOKUP(AC189,'06'!$AC$8:$BH$274,7,FALSE)=0,"",VLOOKUP(AC189,'04'!$AC$8:$BH$273,7,FALSE)+VLOOKUP(AC189,'05'!$AC$8:$BP$273,15,FALSE)+VLOOKUP(AC189,'06'!$AC$8:$BH$274,7,FALSE))</f>
        <v/>
      </c>
      <c r="AJ189" s="170"/>
      <c r="AK189" s="170"/>
      <c r="AL189" s="171"/>
      <c r="AM189" s="169" t="str">
        <f>IF(VLOOKUP($AC189,'04'!$AC$8:$BH$273,11,FALSE)+VLOOKUP($AC189,'05'!$AC$8:$BP$273,19,FALSE)+VLOOKUP($AC189,'06'!$AC$8:$BH$274,11,FALSE)=0,"",VLOOKUP($AC189,'04'!$AC$8:$BH$273,11,FALSE)+VLOOKUP($AC189,'05'!$AC$8:$BP$273,19,FALSE)+VLOOKUP($AC189,'06'!$AC$8:$BH$274,11,FALSE))</f>
        <v/>
      </c>
      <c r="AN189" s="170"/>
      <c r="AO189" s="170"/>
      <c r="AP189" s="171"/>
      <c r="AQ189" s="169" t="str">
        <f>IF(VLOOKUP($AC189,'04'!$AC$8:$BH$273,15,FALSE)+VLOOKUP($AC189,'05'!$AC$8:$BP$273,23,FALSE)+VLOOKUP($AC189,'06'!$AC$8:$BH$274,15,FALSE)=0,"",VLOOKUP($AC189,'04'!$AC$8:$BH$273,15,FALSE)+VLOOKUP($AC189,'05'!$AC$8:$BP$273,23,FALSE)+VLOOKUP($AC189,'06'!$AC$8:$BH$274,15,FALSE))</f>
        <v/>
      </c>
      <c r="AR189" s="170"/>
      <c r="AS189" s="170"/>
      <c r="AT189" s="171"/>
      <c r="AU189" s="149" t="str">
        <f>IF(VLOOKUP($AC189,'04'!$AC$8:$BH$273,19,FALSE)+VLOOKUP($AC189,'05'!$AC$8:$BP$273,27,FALSE)+VLOOKUP($AC189,'06'!$AC$8:$BH$274,19,FALSE)=0,"",VLOOKUP($AC189,'04'!$AC$8:$BH$273,19,FALSE)+VLOOKUP($AC189,'05'!$AC$8:$BP$273,27,FALSE)+VLOOKUP($AC189,'06'!$AC$8:$BH$274,19,FALSE))</f>
        <v/>
      </c>
      <c r="AV189" s="150"/>
      <c r="AW189" s="150"/>
      <c r="AX189" s="151"/>
      <c r="AY189" s="169" t="str">
        <f>IF(VLOOKUP($AC189,'04'!$AC$8:$BH$273,23,FALSE)+VLOOKUP($AC189,'05'!$AC$8:$BP$273,31,FALSE)+VLOOKUP($AC189,'06'!$AC$8:$BH$274,23,FALSE)=0,"",VLOOKUP($AC189,'04'!$AC$8:$BH$273,23,FALSE)+VLOOKUP($AC189,'05'!$AC$8:$BP$273,31,FALSE)+VLOOKUP($AC189,'06'!$AC$8:$BH$274,23,FALSE))</f>
        <v/>
      </c>
      <c r="AZ189" s="170"/>
      <c r="BA189" s="170"/>
      <c r="BB189" s="171"/>
      <c r="BC189" s="169" t="str">
        <f>IF(VLOOKUP($AC189,'04'!$AC$8:$BH$273,27,FALSE)+VLOOKUP($AC189,'05'!$AC$8:$BP$273,35,FALSE)+VLOOKUP($AC189,'06'!$AC$8:$BH$274,27,FALSE)=0,"",VLOOKUP($AC189,'04'!$AC$8:$BH$273,27,FALSE)+VLOOKUP($AC189,'05'!$AC$8:$BP$273,35,FALSE)+VLOOKUP($AC189,'06'!$AC$8:$BH$274,27,FALSE))</f>
        <v/>
      </c>
      <c r="BD189" s="170"/>
      <c r="BE189" s="170"/>
      <c r="BF189" s="171"/>
      <c r="BG189" s="172" t="str">
        <f t="shared" si="117"/>
        <v>n.é.</v>
      </c>
      <c r="BH189" s="173"/>
    </row>
    <row r="190" spans="1:60" ht="20.100000000000001" customHeight="1">
      <c r="A190" s="142">
        <v>183</v>
      </c>
      <c r="B190" s="143"/>
      <c r="C190" s="174" t="s">
        <v>409</v>
      </c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6"/>
      <c r="AC190" s="197" t="s">
        <v>410</v>
      </c>
      <c r="AD190" s="198"/>
      <c r="AE190" s="149" t="str">
        <f>IF(VLOOKUP(AC190,'04'!$AC$8:$BH$273,3,FALSE)+VLOOKUP(AC190,'05'!$AC$8:$BP$273,3,FALSE)+VLOOKUP(AC190,'06'!$AC$8:$BH$274,3,FALSE)=0,"",VLOOKUP(AC190,'04'!$AC$8:$BH$273,3,FALSE)+VLOOKUP(AC190,'05'!$AC$8:$BP$273,3,FALSE)+VLOOKUP(AC190,'06'!$AC$8:$BH$274,3,FALSE))</f>
        <v/>
      </c>
      <c r="AF190" s="150"/>
      <c r="AG190" s="150"/>
      <c r="AH190" s="151"/>
      <c r="AI190" s="169" t="str">
        <f>IF(VLOOKUP(AC190,'04'!$AC$8:$BH$273,7,FALSE)+VLOOKUP(AC190,'05'!$AC$8:$BP$273,15,FALSE)+VLOOKUP(AC190,'06'!$AC$8:$BH$274,7,FALSE)=0,"",VLOOKUP(AC190,'04'!$AC$8:$BH$273,7,FALSE)+VLOOKUP(AC190,'05'!$AC$8:$BP$273,15,FALSE)+VLOOKUP(AC190,'06'!$AC$8:$BH$274,7,FALSE))</f>
        <v/>
      </c>
      <c r="AJ190" s="170"/>
      <c r="AK190" s="170"/>
      <c r="AL190" s="171"/>
      <c r="AM190" s="169" t="str">
        <f>IF(VLOOKUP($AC190,'04'!$AC$8:$BH$273,11,FALSE)+VLOOKUP($AC190,'05'!$AC$8:$BP$273,19,FALSE)+VLOOKUP($AC190,'06'!$AC$8:$BH$274,11,FALSE)=0,"",VLOOKUP($AC190,'04'!$AC$8:$BH$273,11,FALSE)+VLOOKUP($AC190,'05'!$AC$8:$BP$273,19,FALSE)+VLOOKUP($AC190,'06'!$AC$8:$BH$274,11,FALSE))</f>
        <v/>
      </c>
      <c r="AN190" s="170"/>
      <c r="AO190" s="170"/>
      <c r="AP190" s="171"/>
      <c r="AQ190" s="169" t="str">
        <f>IF(VLOOKUP($AC190,'04'!$AC$8:$BH$273,15,FALSE)+VLOOKUP($AC190,'05'!$AC$8:$BP$273,23,FALSE)+VLOOKUP($AC190,'06'!$AC$8:$BH$274,15,FALSE)=0,"",VLOOKUP($AC190,'04'!$AC$8:$BH$273,15,FALSE)+VLOOKUP($AC190,'05'!$AC$8:$BP$273,23,FALSE)+VLOOKUP($AC190,'06'!$AC$8:$BH$274,15,FALSE))</f>
        <v/>
      </c>
      <c r="AR190" s="170"/>
      <c r="AS190" s="170"/>
      <c r="AT190" s="171"/>
      <c r="AU190" s="149" t="str">
        <f>IF(VLOOKUP($AC190,'04'!$AC$8:$BH$273,19,FALSE)+VLOOKUP($AC190,'05'!$AC$8:$BP$273,27,FALSE)+VLOOKUP($AC190,'06'!$AC$8:$BH$274,19,FALSE)=0,"",VLOOKUP($AC190,'04'!$AC$8:$BH$273,19,FALSE)+VLOOKUP($AC190,'05'!$AC$8:$BP$273,27,FALSE)+VLOOKUP($AC190,'06'!$AC$8:$BH$274,19,FALSE))</f>
        <v/>
      </c>
      <c r="AV190" s="150"/>
      <c r="AW190" s="150"/>
      <c r="AX190" s="151"/>
      <c r="AY190" s="169" t="str">
        <f>IF(VLOOKUP($AC190,'04'!$AC$8:$BH$273,23,FALSE)+VLOOKUP($AC190,'05'!$AC$8:$BP$273,31,FALSE)+VLOOKUP($AC190,'06'!$AC$8:$BH$274,23,FALSE)=0,"",VLOOKUP($AC190,'04'!$AC$8:$BH$273,23,FALSE)+VLOOKUP($AC190,'05'!$AC$8:$BP$273,31,FALSE)+VLOOKUP($AC190,'06'!$AC$8:$BH$274,23,FALSE))</f>
        <v/>
      </c>
      <c r="AZ190" s="170"/>
      <c r="BA190" s="170"/>
      <c r="BB190" s="171"/>
      <c r="BC190" s="169" t="str">
        <f>IF(VLOOKUP($AC190,'04'!$AC$8:$BH$273,27,FALSE)+VLOOKUP($AC190,'05'!$AC$8:$BP$273,35,FALSE)+VLOOKUP($AC190,'06'!$AC$8:$BH$274,27,FALSE)=0,"",VLOOKUP($AC190,'04'!$AC$8:$BH$273,27,FALSE)+VLOOKUP($AC190,'05'!$AC$8:$BP$273,35,FALSE)+VLOOKUP($AC190,'06'!$AC$8:$BH$274,27,FALSE))</f>
        <v/>
      </c>
      <c r="BD190" s="170"/>
      <c r="BE190" s="170"/>
      <c r="BF190" s="171"/>
      <c r="BG190" s="172" t="str">
        <f t="shared" si="117"/>
        <v>n.é.</v>
      </c>
      <c r="BH190" s="173"/>
    </row>
    <row r="191" spans="1:60" s="3" customFormat="1" ht="20.100000000000001" customHeight="1">
      <c r="A191" s="162">
        <v>184</v>
      </c>
      <c r="B191" s="163"/>
      <c r="C191" s="199" t="s">
        <v>487</v>
      </c>
      <c r="D191" s="200"/>
      <c r="E191" s="200"/>
      <c r="F191" s="200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1"/>
      <c r="AC191" s="192" t="s">
        <v>411</v>
      </c>
      <c r="AD191" s="193"/>
      <c r="AE191" s="169">
        <f>SUM(AE187:AH190)</f>
        <v>0</v>
      </c>
      <c r="AF191" s="170"/>
      <c r="AG191" s="170"/>
      <c r="AH191" s="171"/>
      <c r="AI191" s="169">
        <f t="shared" ref="AI191" si="156">SUM(AI187:AL190)</f>
        <v>0</v>
      </c>
      <c r="AJ191" s="170"/>
      <c r="AK191" s="170"/>
      <c r="AL191" s="171"/>
      <c r="AM191" s="169">
        <f t="shared" ref="AM191" si="157">SUM(AM187:AP190)</f>
        <v>0</v>
      </c>
      <c r="AN191" s="170"/>
      <c r="AO191" s="170"/>
      <c r="AP191" s="171"/>
      <c r="AQ191" s="169">
        <f t="shared" ref="AQ191" si="158">SUM(AQ187:AT190)</f>
        <v>0</v>
      </c>
      <c r="AR191" s="170"/>
      <c r="AS191" s="170"/>
      <c r="AT191" s="171"/>
      <c r="AU191" s="169">
        <f t="shared" ref="AU191" si="159">SUM(AU187:AX190)</f>
        <v>0</v>
      </c>
      <c r="AV191" s="170"/>
      <c r="AW191" s="170"/>
      <c r="AX191" s="171"/>
      <c r="AY191" s="169">
        <f t="shared" ref="AY191" si="160">SUM(AY187:BB190)</f>
        <v>0</v>
      </c>
      <c r="AZ191" s="170"/>
      <c r="BA191" s="170"/>
      <c r="BB191" s="171"/>
      <c r="BC191" s="169">
        <f t="shared" ref="BC191" si="161">SUM(BC187:BF190)</f>
        <v>0</v>
      </c>
      <c r="BD191" s="170"/>
      <c r="BE191" s="170"/>
      <c r="BF191" s="171"/>
      <c r="BG191" s="172" t="str">
        <f>IF(AI191&gt;0,BC191/AI191,"n.é.")</f>
        <v>n.é.</v>
      </c>
      <c r="BH191" s="173"/>
    </row>
    <row r="192" spans="1:60" ht="20.100000000000001" customHeight="1">
      <c r="A192" s="142">
        <v>185</v>
      </c>
      <c r="B192" s="143"/>
      <c r="C192" s="194" t="s">
        <v>412</v>
      </c>
      <c r="D192" s="195"/>
      <c r="E192" s="195"/>
      <c r="F192" s="195"/>
      <c r="G192" s="195"/>
      <c r="H192" s="195"/>
      <c r="I192" s="195"/>
      <c r="J192" s="195"/>
      <c r="K192" s="195"/>
      <c r="L192" s="195"/>
      <c r="M192" s="195"/>
      <c r="N192" s="195"/>
      <c r="O192" s="195"/>
      <c r="P192" s="195"/>
      <c r="Q192" s="195"/>
      <c r="R192" s="195"/>
      <c r="S192" s="195"/>
      <c r="T192" s="195"/>
      <c r="U192" s="195"/>
      <c r="V192" s="195"/>
      <c r="W192" s="195"/>
      <c r="X192" s="195"/>
      <c r="Y192" s="195"/>
      <c r="Z192" s="195"/>
      <c r="AA192" s="195"/>
      <c r="AB192" s="196"/>
      <c r="AC192" s="197" t="s">
        <v>413</v>
      </c>
      <c r="AD192" s="198"/>
      <c r="AE192" s="149" t="str">
        <f>IF(VLOOKUP(AC192,'04'!$AC$8:$BH$273,3,FALSE)+VLOOKUP(AC192,'05'!$AC$8:$BP$273,3,FALSE)+VLOOKUP(AC192,'06'!$AC$8:$BH$274,3,FALSE)=0,"",VLOOKUP(AC192,'04'!$AC$8:$BH$273,3,FALSE)+VLOOKUP(AC192,'05'!$AC$8:$BP$273,3,FALSE)+VLOOKUP(AC192,'06'!$AC$8:$BH$274,3,FALSE))</f>
        <v/>
      </c>
      <c r="AF192" s="150"/>
      <c r="AG192" s="150"/>
      <c r="AH192" s="151"/>
      <c r="AI192" s="169" t="str">
        <f>IF(VLOOKUP(AC192,'04'!$AC$8:$BH$273,7,FALSE)+VLOOKUP(AC192,'05'!$AC$8:$BP$273,15,FALSE)+VLOOKUP(AC192,'06'!$AC$8:$BH$274,7,FALSE)=0,"",VLOOKUP(AC192,'04'!$AC$8:$BH$273,7,FALSE)+VLOOKUP(AC192,'05'!$AC$8:$BP$273,15,FALSE)+VLOOKUP(AC192,'06'!$AC$8:$BH$274,7,FALSE))</f>
        <v/>
      </c>
      <c r="AJ192" s="170"/>
      <c r="AK192" s="170"/>
      <c r="AL192" s="171"/>
      <c r="AM192" s="169" t="str">
        <f>IF(VLOOKUP($AC192,'04'!$AC$8:$BH$273,11,FALSE)+VLOOKUP($AC192,'05'!$AC$8:$BP$273,19,FALSE)+VLOOKUP($AC192,'06'!$AC$8:$BH$274,11,FALSE)=0,"",VLOOKUP($AC192,'04'!$AC$8:$BH$273,11,FALSE)+VLOOKUP($AC192,'05'!$AC$8:$BP$273,19,FALSE)+VLOOKUP($AC192,'06'!$AC$8:$BH$274,11,FALSE))</f>
        <v/>
      </c>
      <c r="AN192" s="170"/>
      <c r="AO192" s="170"/>
      <c r="AP192" s="171"/>
      <c r="AQ192" s="169" t="str">
        <f>IF(VLOOKUP($AC192,'04'!$AC$8:$BH$273,15,FALSE)+VLOOKUP($AC192,'05'!$AC$8:$BP$273,23,FALSE)+VLOOKUP($AC192,'06'!$AC$8:$BH$274,15,FALSE)=0,"",VLOOKUP($AC192,'04'!$AC$8:$BH$273,15,FALSE)+VLOOKUP($AC192,'05'!$AC$8:$BP$273,23,FALSE)+VLOOKUP($AC192,'06'!$AC$8:$BH$274,15,FALSE))</f>
        <v/>
      </c>
      <c r="AR192" s="170"/>
      <c r="AS192" s="170"/>
      <c r="AT192" s="171"/>
      <c r="AU192" s="149" t="str">
        <f>IF(VLOOKUP($AC192,'04'!$AC$8:$BH$273,19,FALSE)+VLOOKUP($AC192,'05'!$AC$8:$BP$273,27,FALSE)+VLOOKUP($AC192,'06'!$AC$8:$BH$274,19,FALSE)=0,"",VLOOKUP($AC192,'04'!$AC$8:$BH$273,19,FALSE)+VLOOKUP($AC192,'05'!$AC$8:$BP$273,27,FALSE)+VLOOKUP($AC192,'06'!$AC$8:$BH$274,19,FALSE))</f>
        <v/>
      </c>
      <c r="AV192" s="150"/>
      <c r="AW192" s="150"/>
      <c r="AX192" s="151"/>
      <c r="AY192" s="169" t="str">
        <f>IF(VLOOKUP($AC192,'04'!$AC$8:$BH$273,23,FALSE)+VLOOKUP($AC192,'05'!$AC$8:$BP$273,31,FALSE)+VLOOKUP($AC192,'06'!$AC$8:$BH$274,23,FALSE)=0,"",VLOOKUP($AC192,'04'!$AC$8:$BH$273,23,FALSE)+VLOOKUP($AC192,'05'!$AC$8:$BP$273,31,FALSE)+VLOOKUP($AC192,'06'!$AC$8:$BH$274,23,FALSE))</f>
        <v/>
      </c>
      <c r="AZ192" s="170"/>
      <c r="BA192" s="170"/>
      <c r="BB192" s="171"/>
      <c r="BC192" s="169" t="str">
        <f>IF(VLOOKUP($AC192,'04'!$AC$8:$BH$273,27,FALSE)+VLOOKUP($AC192,'05'!$AC$8:$BP$273,35,FALSE)+VLOOKUP($AC192,'06'!$AC$8:$BH$274,27,FALSE)=0,"",VLOOKUP($AC192,'04'!$AC$8:$BH$273,27,FALSE)+VLOOKUP($AC192,'05'!$AC$8:$BP$273,35,FALSE)+VLOOKUP($AC192,'06'!$AC$8:$BH$274,27,FALSE))</f>
        <v/>
      </c>
      <c r="BD192" s="170"/>
      <c r="BE192" s="170"/>
      <c r="BF192" s="171"/>
      <c r="BG192" s="172" t="str">
        <f t="shared" si="117"/>
        <v>n.é.</v>
      </c>
      <c r="BH192" s="173"/>
    </row>
    <row r="193" spans="1:60" ht="20.100000000000001" customHeight="1">
      <c r="A193" s="142">
        <v>186</v>
      </c>
      <c r="B193" s="143"/>
      <c r="C193" s="194" t="s">
        <v>414</v>
      </c>
      <c r="D193" s="195"/>
      <c r="E193" s="195"/>
      <c r="F193" s="195"/>
      <c r="G193" s="195"/>
      <c r="H193" s="195"/>
      <c r="I193" s="195"/>
      <c r="J193" s="195"/>
      <c r="K193" s="195"/>
      <c r="L193" s="195"/>
      <c r="M193" s="195"/>
      <c r="N193" s="195"/>
      <c r="O193" s="195"/>
      <c r="P193" s="195"/>
      <c r="Q193" s="195"/>
      <c r="R193" s="195"/>
      <c r="S193" s="195"/>
      <c r="T193" s="195"/>
      <c r="U193" s="195"/>
      <c r="V193" s="195"/>
      <c r="W193" s="195"/>
      <c r="X193" s="195"/>
      <c r="Y193" s="195"/>
      <c r="Z193" s="195"/>
      <c r="AA193" s="195"/>
      <c r="AB193" s="196"/>
      <c r="AC193" s="197" t="s">
        <v>415</v>
      </c>
      <c r="AD193" s="198"/>
      <c r="AE193" s="149" t="str">
        <f>IF(VLOOKUP(AC193,'04'!$AC$8:$BH$273,3,FALSE)+VLOOKUP(AC193,'05'!$AC$8:$BP$273,3,FALSE)+VLOOKUP(AC193,'06'!$AC$8:$BH$274,3,FALSE)=0,"",VLOOKUP(AC193,'04'!$AC$8:$BH$273,3,FALSE)+VLOOKUP(AC193,'05'!$AC$8:$BP$273,3,FALSE)+VLOOKUP(AC193,'06'!$AC$8:$BH$274,3,FALSE))</f>
        <v/>
      </c>
      <c r="AF193" s="150"/>
      <c r="AG193" s="150"/>
      <c r="AH193" s="151"/>
      <c r="AI193" s="169" t="str">
        <f>IF(VLOOKUP(AC193,'04'!$AC$8:$BH$273,7,FALSE)+VLOOKUP(AC193,'05'!$AC$8:$BP$273,15,FALSE)+VLOOKUP(AC193,'06'!$AC$8:$BH$274,7,FALSE)=0,"",VLOOKUP(AC193,'04'!$AC$8:$BH$273,7,FALSE)+VLOOKUP(AC193,'05'!$AC$8:$BP$273,15,FALSE)+VLOOKUP(AC193,'06'!$AC$8:$BH$274,7,FALSE))</f>
        <v/>
      </c>
      <c r="AJ193" s="170"/>
      <c r="AK193" s="170"/>
      <c r="AL193" s="171"/>
      <c r="AM193" s="169" t="str">
        <f>IF(VLOOKUP($AC193,'04'!$AC$8:$BH$273,11,FALSE)+VLOOKUP($AC193,'05'!$AC$8:$BP$273,19,FALSE)+VLOOKUP($AC193,'06'!$AC$8:$BH$274,11,FALSE)=0,"",VLOOKUP($AC193,'04'!$AC$8:$BH$273,11,FALSE)+VLOOKUP($AC193,'05'!$AC$8:$BP$273,19,FALSE)+VLOOKUP($AC193,'06'!$AC$8:$BH$274,11,FALSE))</f>
        <v/>
      </c>
      <c r="AN193" s="170"/>
      <c r="AO193" s="170"/>
      <c r="AP193" s="171"/>
      <c r="AQ193" s="169" t="str">
        <f>IF(VLOOKUP($AC193,'04'!$AC$8:$BH$273,15,FALSE)+VLOOKUP($AC193,'05'!$AC$8:$BP$273,23,FALSE)+VLOOKUP($AC193,'06'!$AC$8:$BH$274,15,FALSE)=0,"",VLOOKUP($AC193,'04'!$AC$8:$BH$273,15,FALSE)+VLOOKUP($AC193,'05'!$AC$8:$BP$273,23,FALSE)+VLOOKUP($AC193,'06'!$AC$8:$BH$274,15,FALSE))</f>
        <v/>
      </c>
      <c r="AR193" s="170"/>
      <c r="AS193" s="170"/>
      <c r="AT193" s="171"/>
      <c r="AU193" s="149" t="str">
        <f>IF(VLOOKUP($AC193,'04'!$AC$8:$BH$273,19,FALSE)+VLOOKUP($AC193,'05'!$AC$8:$BP$273,27,FALSE)+VLOOKUP($AC193,'06'!$AC$8:$BH$274,19,FALSE)=0,"",VLOOKUP($AC193,'04'!$AC$8:$BH$273,19,FALSE)+VLOOKUP($AC193,'05'!$AC$8:$BP$273,27,FALSE)+VLOOKUP($AC193,'06'!$AC$8:$BH$274,19,FALSE))</f>
        <v/>
      </c>
      <c r="AV193" s="150"/>
      <c r="AW193" s="150"/>
      <c r="AX193" s="151"/>
      <c r="AY193" s="149">
        <f>IF(VLOOKUP($AC193,'04'!$AC$8:$BH$273,23,FALSE)+VLOOKUP($AC193,'05'!$AC$8:$BP$273,31,FALSE)+VLOOKUP($AC193,'06'!$AC$8:$BH$274,23,FALSE)=0,"",VLOOKUP($AC193,'04'!$AC$8:$BH$273,23,FALSE)+VLOOKUP($AC193,'05'!$AC$8:$BP$273,31,FALSE)+VLOOKUP($AC193,'06'!$AC$8:$BH$274,23,FALSE))</f>
        <v>4671</v>
      </c>
      <c r="AZ193" s="150"/>
      <c r="BA193" s="150"/>
      <c r="BB193" s="151"/>
      <c r="BC193" s="169" t="str">
        <f>IF(VLOOKUP($AC193,'04'!$AC$8:$BH$273,27,FALSE)+VLOOKUP($AC193,'05'!$AC$8:$BP$273,35,FALSE)+VLOOKUP($AC193,'06'!$AC$8:$BH$274,27,FALSE)=0,"",VLOOKUP($AC193,'04'!$AC$8:$BH$273,27,FALSE)+VLOOKUP($AC193,'05'!$AC$8:$BP$273,35,FALSE)+VLOOKUP($AC193,'06'!$AC$8:$BH$274,27,FALSE))</f>
        <v/>
      </c>
      <c r="BD193" s="170"/>
      <c r="BE193" s="170"/>
      <c r="BF193" s="171"/>
      <c r="BG193" s="172" t="str">
        <f t="shared" si="117"/>
        <v>n.é.</v>
      </c>
      <c r="BH193" s="173"/>
    </row>
    <row r="194" spans="1:60" ht="20.100000000000001" customHeight="1">
      <c r="A194" s="142">
        <v>187</v>
      </c>
      <c r="B194" s="143"/>
      <c r="C194" s="194" t="s">
        <v>416</v>
      </c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  <c r="Z194" s="195"/>
      <c r="AA194" s="195"/>
      <c r="AB194" s="196"/>
      <c r="AC194" s="197" t="s">
        <v>417</v>
      </c>
      <c r="AD194" s="198"/>
      <c r="AE194" s="149">
        <v>0</v>
      </c>
      <c r="AF194" s="150"/>
      <c r="AG194" s="150"/>
      <c r="AH194" s="151"/>
      <c r="AI194" s="149">
        <v>0</v>
      </c>
      <c r="AJ194" s="150"/>
      <c r="AK194" s="150"/>
      <c r="AL194" s="151"/>
      <c r="AM194" s="149">
        <v>0</v>
      </c>
      <c r="AN194" s="150"/>
      <c r="AO194" s="150"/>
      <c r="AP194" s="151"/>
      <c r="AQ194" s="149">
        <v>0</v>
      </c>
      <c r="AR194" s="150"/>
      <c r="AS194" s="150"/>
      <c r="AT194" s="151"/>
      <c r="AU194" s="149">
        <v>0</v>
      </c>
      <c r="AV194" s="150"/>
      <c r="AW194" s="150"/>
      <c r="AX194" s="151"/>
      <c r="AY194" s="149">
        <v>0</v>
      </c>
      <c r="AZ194" s="150"/>
      <c r="BA194" s="150"/>
      <c r="BB194" s="151"/>
      <c r="BC194" s="149">
        <v>0</v>
      </c>
      <c r="BD194" s="150"/>
      <c r="BE194" s="150"/>
      <c r="BF194" s="151"/>
      <c r="BG194" s="172" t="str">
        <f>IF(AI194&gt;0,BC194/AI194,"n.é.")</f>
        <v>n.é.</v>
      </c>
      <c r="BH194" s="173"/>
    </row>
    <row r="195" spans="1:60" ht="20.100000000000001" customHeight="1">
      <c r="A195" s="142">
        <v>188</v>
      </c>
      <c r="B195" s="143"/>
      <c r="C195" s="194" t="s">
        <v>418</v>
      </c>
      <c r="D195" s="195"/>
      <c r="E195" s="195"/>
      <c r="F195" s="195"/>
      <c r="G195" s="195"/>
      <c r="H195" s="195"/>
      <c r="I195" s="195"/>
      <c r="J195" s="195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  <c r="AA195" s="195"/>
      <c r="AB195" s="196"/>
      <c r="AC195" s="197" t="s">
        <v>419</v>
      </c>
      <c r="AD195" s="198"/>
      <c r="AE195" s="149" t="str">
        <f>IF(VLOOKUP(AC195,'04'!$AC$8:$BH$273,3,FALSE)+VLOOKUP(AC195,'05'!$AC$8:$BP$273,3,FALSE)+VLOOKUP(AC195,'06'!$AC$8:$BH$274,3,FALSE)=0,"",VLOOKUP(AC195,'04'!$AC$8:$BH$273,3,FALSE)+VLOOKUP(AC195,'05'!$AC$8:$BP$273,3,FALSE)+VLOOKUP(AC195,'06'!$AC$8:$BH$274,3,FALSE))</f>
        <v/>
      </c>
      <c r="AF195" s="150"/>
      <c r="AG195" s="150"/>
      <c r="AH195" s="151"/>
      <c r="AI195" s="169" t="str">
        <f>IF(VLOOKUP(AC195,'04'!$AC$8:$BH$273,7,FALSE)+VLOOKUP(AC195,'05'!$AC$8:$BP$273,15,FALSE)+VLOOKUP(AC195,'06'!$AC$8:$BH$274,7,FALSE)=0,"",VLOOKUP(AC195,'04'!$AC$8:$BH$273,7,FALSE)+VLOOKUP(AC195,'05'!$AC$8:$BP$273,15,FALSE)+VLOOKUP(AC195,'06'!$AC$8:$BH$274,7,FALSE))</f>
        <v/>
      </c>
      <c r="AJ195" s="170"/>
      <c r="AK195" s="170"/>
      <c r="AL195" s="171"/>
      <c r="AM195" s="169" t="str">
        <f>IF(VLOOKUP($AC195,'04'!$AC$8:$BH$273,11,FALSE)+VLOOKUP($AC195,'05'!$AC$8:$BP$273,19,FALSE)+VLOOKUP($AC195,'06'!$AC$8:$BH$274,11,FALSE)=0,"",VLOOKUP($AC195,'04'!$AC$8:$BH$273,11,FALSE)+VLOOKUP($AC195,'05'!$AC$8:$BP$273,19,FALSE)+VLOOKUP($AC195,'06'!$AC$8:$BH$274,11,FALSE))</f>
        <v/>
      </c>
      <c r="AN195" s="170"/>
      <c r="AO195" s="170"/>
      <c r="AP195" s="171"/>
      <c r="AQ195" s="169" t="str">
        <f>IF(VLOOKUP($AC195,'04'!$AC$8:$BH$273,15,FALSE)+VLOOKUP($AC195,'05'!$AC$8:$BP$273,23,FALSE)+VLOOKUP($AC195,'06'!$AC$8:$BH$274,15,FALSE)=0,"",VLOOKUP($AC195,'04'!$AC$8:$BH$273,15,FALSE)+VLOOKUP($AC195,'05'!$AC$8:$BP$273,23,FALSE)+VLOOKUP($AC195,'06'!$AC$8:$BH$274,15,FALSE))</f>
        <v/>
      </c>
      <c r="AR195" s="170"/>
      <c r="AS195" s="170"/>
      <c r="AT195" s="171"/>
      <c r="AU195" s="149" t="str">
        <f>IF(VLOOKUP($AC195,'04'!$AC$8:$BH$273,19,FALSE)+VLOOKUP($AC195,'05'!$AC$8:$BP$273,27,FALSE)+VLOOKUP($AC195,'06'!$AC$8:$BH$274,19,FALSE)=0,"",VLOOKUP($AC195,'04'!$AC$8:$BH$273,19,FALSE)+VLOOKUP($AC195,'05'!$AC$8:$BP$273,27,FALSE)+VLOOKUP($AC195,'06'!$AC$8:$BH$274,19,FALSE))</f>
        <v/>
      </c>
      <c r="AV195" s="150"/>
      <c r="AW195" s="150"/>
      <c r="AX195" s="151"/>
      <c r="AY195" s="169" t="str">
        <f>IF(VLOOKUP($AC195,'04'!$AC$8:$BH$273,23,FALSE)+VLOOKUP($AC195,'05'!$AC$8:$BP$273,31,FALSE)+VLOOKUP($AC195,'06'!$AC$8:$BH$274,23,FALSE)=0,"",VLOOKUP($AC195,'04'!$AC$8:$BH$273,23,FALSE)+VLOOKUP($AC195,'05'!$AC$8:$BP$273,31,FALSE)+VLOOKUP($AC195,'06'!$AC$8:$BH$274,23,FALSE))</f>
        <v/>
      </c>
      <c r="AZ195" s="170"/>
      <c r="BA195" s="170"/>
      <c r="BB195" s="171"/>
      <c r="BC195" s="169" t="str">
        <f>IF(VLOOKUP($AC195,'04'!$AC$8:$BH$273,27,FALSE)+VLOOKUP($AC195,'05'!$AC$8:$BP$273,35,FALSE)+VLOOKUP($AC195,'06'!$AC$8:$BH$274,27,FALSE)=0,"",VLOOKUP($AC195,'04'!$AC$8:$BH$273,27,FALSE)+VLOOKUP($AC195,'05'!$AC$8:$BP$273,35,FALSE)+VLOOKUP($AC195,'06'!$AC$8:$BH$274,27,FALSE))</f>
        <v/>
      </c>
      <c r="BD195" s="170"/>
      <c r="BE195" s="170"/>
      <c r="BF195" s="171"/>
      <c r="BG195" s="172" t="str">
        <f t="shared" si="117"/>
        <v>n.é.</v>
      </c>
      <c r="BH195" s="173"/>
    </row>
    <row r="196" spans="1:60" ht="20.100000000000001" customHeight="1">
      <c r="A196" s="142">
        <v>189</v>
      </c>
      <c r="B196" s="143"/>
      <c r="C196" s="194" t="s">
        <v>420</v>
      </c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  <c r="AA196" s="195"/>
      <c r="AB196" s="196"/>
      <c r="AC196" s="197" t="s">
        <v>421</v>
      </c>
      <c r="AD196" s="198"/>
      <c r="AE196" s="149" t="str">
        <f>IF(VLOOKUP(AC196,'04'!$AC$8:$BH$273,3,FALSE)+VLOOKUP(AC196,'05'!$AC$8:$BP$273,3,FALSE)+VLOOKUP(AC196,'06'!$AC$8:$BH$274,3,FALSE)=0,"",VLOOKUP(AC196,'04'!$AC$8:$BH$273,3,FALSE)+VLOOKUP(AC196,'05'!$AC$8:$BP$273,3,FALSE)+VLOOKUP(AC196,'06'!$AC$8:$BH$274,3,FALSE))</f>
        <v/>
      </c>
      <c r="AF196" s="150"/>
      <c r="AG196" s="150"/>
      <c r="AH196" s="151"/>
      <c r="AI196" s="169" t="str">
        <f>IF(VLOOKUP(AC196,'04'!$AC$8:$BH$273,7,FALSE)+VLOOKUP(AC196,'05'!$AC$8:$BP$273,15,FALSE)+VLOOKUP(AC196,'06'!$AC$8:$BH$274,7,FALSE)=0,"",VLOOKUP(AC196,'04'!$AC$8:$BH$273,7,FALSE)+VLOOKUP(AC196,'05'!$AC$8:$BP$273,15,FALSE)+VLOOKUP(AC196,'06'!$AC$8:$BH$274,7,FALSE))</f>
        <v/>
      </c>
      <c r="AJ196" s="170"/>
      <c r="AK196" s="170"/>
      <c r="AL196" s="171"/>
      <c r="AM196" s="169" t="str">
        <f>IF(VLOOKUP($AC196,'04'!$AC$8:$BH$273,11,FALSE)+VLOOKUP($AC196,'05'!$AC$8:$BP$273,19,FALSE)+VLOOKUP($AC196,'06'!$AC$8:$BH$274,11,FALSE)=0,"",VLOOKUP($AC196,'04'!$AC$8:$BH$273,11,FALSE)+VLOOKUP($AC196,'05'!$AC$8:$BP$273,19,FALSE)+VLOOKUP($AC196,'06'!$AC$8:$BH$274,11,FALSE))</f>
        <v/>
      </c>
      <c r="AN196" s="170"/>
      <c r="AO196" s="170"/>
      <c r="AP196" s="171"/>
      <c r="AQ196" s="169" t="str">
        <f>IF(VLOOKUP($AC196,'04'!$AC$8:$BH$273,15,FALSE)+VLOOKUP($AC196,'05'!$AC$8:$BP$273,23,FALSE)+VLOOKUP($AC196,'06'!$AC$8:$BH$274,15,FALSE)=0,"",VLOOKUP($AC196,'04'!$AC$8:$BH$273,15,FALSE)+VLOOKUP($AC196,'05'!$AC$8:$BP$273,23,FALSE)+VLOOKUP($AC196,'06'!$AC$8:$BH$274,15,FALSE))</f>
        <v/>
      </c>
      <c r="AR196" s="170"/>
      <c r="AS196" s="170"/>
      <c r="AT196" s="171"/>
      <c r="AU196" s="149" t="str">
        <f>IF(VLOOKUP($AC196,'04'!$AC$8:$BH$273,19,FALSE)+VLOOKUP($AC196,'05'!$AC$8:$BP$273,27,FALSE)+VLOOKUP($AC196,'06'!$AC$8:$BH$274,19,FALSE)=0,"",VLOOKUP($AC196,'04'!$AC$8:$BH$273,19,FALSE)+VLOOKUP($AC196,'05'!$AC$8:$BP$273,27,FALSE)+VLOOKUP($AC196,'06'!$AC$8:$BH$274,19,FALSE))</f>
        <v/>
      </c>
      <c r="AV196" s="150"/>
      <c r="AW196" s="150"/>
      <c r="AX196" s="151"/>
      <c r="AY196" s="169" t="str">
        <f>IF(VLOOKUP($AC196,'04'!$AC$8:$BH$273,23,FALSE)+VLOOKUP($AC196,'05'!$AC$8:$BP$273,31,FALSE)+VLOOKUP($AC196,'06'!$AC$8:$BH$274,23,FALSE)=0,"",VLOOKUP($AC196,'04'!$AC$8:$BH$273,23,FALSE)+VLOOKUP($AC196,'05'!$AC$8:$BP$273,31,FALSE)+VLOOKUP($AC196,'06'!$AC$8:$BH$274,23,FALSE))</f>
        <v/>
      </c>
      <c r="AZ196" s="170"/>
      <c r="BA196" s="170"/>
      <c r="BB196" s="171"/>
      <c r="BC196" s="169" t="str">
        <f>IF(VLOOKUP($AC196,'04'!$AC$8:$BH$273,27,FALSE)+VLOOKUP($AC196,'05'!$AC$8:$BP$273,35,FALSE)+VLOOKUP($AC196,'06'!$AC$8:$BH$274,27,FALSE)=0,"",VLOOKUP($AC196,'04'!$AC$8:$BH$273,27,FALSE)+VLOOKUP($AC196,'05'!$AC$8:$BP$273,35,FALSE)+VLOOKUP($AC196,'06'!$AC$8:$BH$274,27,FALSE))</f>
        <v/>
      </c>
      <c r="BD196" s="170"/>
      <c r="BE196" s="170"/>
      <c r="BF196" s="171"/>
      <c r="BG196" s="172" t="str">
        <f t="shared" si="117"/>
        <v>n.é.</v>
      </c>
      <c r="BH196" s="173"/>
    </row>
    <row r="197" spans="1:60" ht="20.100000000000001" customHeight="1">
      <c r="A197" s="142">
        <v>190</v>
      </c>
      <c r="B197" s="143"/>
      <c r="C197" s="194" t="s">
        <v>422</v>
      </c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  <c r="AA197" s="195"/>
      <c r="AB197" s="196"/>
      <c r="AC197" s="197" t="s">
        <v>423</v>
      </c>
      <c r="AD197" s="198"/>
      <c r="AE197" s="149" t="str">
        <f>IF(VLOOKUP(AC197,'04'!$AC$8:$BH$273,3,FALSE)+VLOOKUP(AC197,'05'!$AC$8:$BP$273,3,FALSE)+VLOOKUP(AC197,'06'!$AC$8:$BH$274,3,FALSE)=0,"",VLOOKUP(AC197,'04'!$AC$8:$BH$273,3,FALSE)+VLOOKUP(AC197,'05'!$AC$8:$BP$273,3,FALSE)+VLOOKUP(AC197,'06'!$AC$8:$BH$274,3,FALSE))</f>
        <v/>
      </c>
      <c r="AF197" s="150"/>
      <c r="AG197" s="150"/>
      <c r="AH197" s="151"/>
      <c r="AI197" s="169" t="str">
        <f>IF(VLOOKUP(AC197,'04'!$AC$8:$BH$273,7,FALSE)+VLOOKUP(AC197,'05'!$AC$8:$BP$273,15,FALSE)+VLOOKUP(AC197,'06'!$AC$8:$BH$274,7,FALSE)=0,"",VLOOKUP(AC197,'04'!$AC$8:$BH$273,7,FALSE)+VLOOKUP(AC197,'05'!$AC$8:$BP$273,15,FALSE)+VLOOKUP(AC197,'06'!$AC$8:$BH$274,7,FALSE))</f>
        <v/>
      </c>
      <c r="AJ197" s="170"/>
      <c r="AK197" s="170"/>
      <c r="AL197" s="171"/>
      <c r="AM197" s="169" t="str">
        <f>IF(VLOOKUP($AC197,'04'!$AC$8:$BH$273,11,FALSE)+VLOOKUP($AC197,'05'!$AC$8:$BP$273,19,FALSE)+VLOOKUP($AC197,'06'!$AC$8:$BH$274,11,FALSE)=0,"",VLOOKUP($AC197,'04'!$AC$8:$BH$273,11,FALSE)+VLOOKUP($AC197,'05'!$AC$8:$BP$273,19,FALSE)+VLOOKUP($AC197,'06'!$AC$8:$BH$274,11,FALSE))</f>
        <v/>
      </c>
      <c r="AN197" s="170"/>
      <c r="AO197" s="170"/>
      <c r="AP197" s="171"/>
      <c r="AQ197" s="169" t="str">
        <f>IF(VLOOKUP($AC197,'04'!$AC$8:$BH$273,15,FALSE)+VLOOKUP($AC197,'05'!$AC$8:$BP$273,23,FALSE)+VLOOKUP($AC197,'06'!$AC$8:$BH$274,15,FALSE)=0,"",VLOOKUP($AC197,'04'!$AC$8:$BH$273,15,FALSE)+VLOOKUP($AC197,'05'!$AC$8:$BP$273,23,FALSE)+VLOOKUP($AC197,'06'!$AC$8:$BH$274,15,FALSE))</f>
        <v/>
      </c>
      <c r="AR197" s="170"/>
      <c r="AS197" s="170"/>
      <c r="AT197" s="171"/>
      <c r="AU197" s="149" t="str">
        <f>IF(VLOOKUP($AC197,'04'!$AC$8:$BH$273,19,FALSE)+VLOOKUP($AC197,'05'!$AC$8:$BP$273,27,FALSE)+VLOOKUP($AC197,'06'!$AC$8:$BH$274,19,FALSE)=0,"",VLOOKUP($AC197,'04'!$AC$8:$BH$273,19,FALSE)+VLOOKUP($AC197,'05'!$AC$8:$BP$273,27,FALSE)+VLOOKUP($AC197,'06'!$AC$8:$BH$274,19,FALSE))</f>
        <v/>
      </c>
      <c r="AV197" s="150"/>
      <c r="AW197" s="150"/>
      <c r="AX197" s="151"/>
      <c r="AY197" s="169" t="str">
        <f>IF(VLOOKUP($AC197,'04'!$AC$8:$BH$273,23,FALSE)+VLOOKUP($AC197,'05'!$AC$8:$BP$273,31,FALSE)+VLOOKUP($AC197,'06'!$AC$8:$BH$274,23,FALSE)=0,"",VLOOKUP($AC197,'04'!$AC$8:$BH$273,23,FALSE)+VLOOKUP($AC197,'05'!$AC$8:$BP$273,31,FALSE)+VLOOKUP($AC197,'06'!$AC$8:$BH$274,23,FALSE))</f>
        <v/>
      </c>
      <c r="AZ197" s="170"/>
      <c r="BA197" s="170"/>
      <c r="BB197" s="171"/>
      <c r="BC197" s="169" t="str">
        <f>IF(VLOOKUP($AC197,'04'!$AC$8:$BH$273,27,FALSE)+VLOOKUP($AC197,'05'!$AC$8:$BP$273,35,FALSE)+VLOOKUP($AC197,'06'!$AC$8:$BH$274,27,FALSE)=0,"",VLOOKUP($AC197,'04'!$AC$8:$BH$273,27,FALSE)+VLOOKUP($AC197,'05'!$AC$8:$BP$273,35,FALSE)+VLOOKUP($AC197,'06'!$AC$8:$BH$274,27,FALSE))</f>
        <v/>
      </c>
      <c r="BD197" s="170"/>
      <c r="BE197" s="170"/>
      <c r="BF197" s="171"/>
      <c r="BG197" s="172" t="str">
        <f t="shared" si="117"/>
        <v>n.é.</v>
      </c>
      <c r="BH197" s="173"/>
    </row>
    <row r="198" spans="1:60" s="3" customFormat="1" ht="20.100000000000001" customHeight="1">
      <c r="A198" s="162">
        <v>191</v>
      </c>
      <c r="B198" s="163"/>
      <c r="C198" s="199" t="s">
        <v>488</v>
      </c>
      <c r="D198" s="200"/>
      <c r="E198" s="200"/>
      <c r="F198" s="200"/>
      <c r="G198" s="200"/>
      <c r="H198" s="200"/>
      <c r="I198" s="200"/>
      <c r="J198" s="200"/>
      <c r="K198" s="200"/>
      <c r="L198" s="200"/>
      <c r="M198" s="200"/>
      <c r="N198" s="200"/>
      <c r="O198" s="200"/>
      <c r="P198" s="200"/>
      <c r="Q198" s="200"/>
      <c r="R198" s="200"/>
      <c r="S198" s="200"/>
      <c r="T198" s="200"/>
      <c r="U198" s="200"/>
      <c r="V198" s="200"/>
      <c r="W198" s="200"/>
      <c r="X198" s="200"/>
      <c r="Y198" s="200"/>
      <c r="Z198" s="200"/>
      <c r="AA198" s="200"/>
      <c r="AB198" s="201"/>
      <c r="AC198" s="192" t="s">
        <v>424</v>
      </c>
      <c r="AD198" s="193"/>
      <c r="AE198" s="169">
        <f>AE186+SUM(AE191:AH197)</f>
        <v>0</v>
      </c>
      <c r="AF198" s="170"/>
      <c r="AG198" s="170"/>
      <c r="AH198" s="171"/>
      <c r="AI198" s="169">
        <f t="shared" ref="AI198" si="162">AI186+SUM(AI191:AL197)</f>
        <v>0</v>
      </c>
      <c r="AJ198" s="170"/>
      <c r="AK198" s="170"/>
      <c r="AL198" s="171"/>
      <c r="AM198" s="169">
        <f t="shared" ref="AM198" si="163">AM186+SUM(AM191:AP197)</f>
        <v>0</v>
      </c>
      <c r="AN198" s="170"/>
      <c r="AO198" s="170"/>
      <c r="AP198" s="171"/>
      <c r="AQ198" s="169">
        <f t="shared" ref="AQ198" si="164">AQ186+SUM(AQ191:AT197)</f>
        <v>0</v>
      </c>
      <c r="AR198" s="170"/>
      <c r="AS198" s="170"/>
      <c r="AT198" s="171"/>
      <c r="AU198" s="169">
        <f t="shared" ref="AU198" si="165">AU186+SUM(AU191:AX197)</f>
        <v>0</v>
      </c>
      <c r="AV198" s="170"/>
      <c r="AW198" s="170"/>
      <c r="AX198" s="171"/>
      <c r="AY198" s="169">
        <f t="shared" ref="AY198" si="166">AY186+SUM(AY191:BB197)</f>
        <v>4671</v>
      </c>
      <c r="AZ198" s="170"/>
      <c r="BA198" s="170"/>
      <c r="BB198" s="171"/>
      <c r="BC198" s="169">
        <f t="shared" ref="BC198" si="167">BC186+SUM(BC191:BF197)</f>
        <v>0</v>
      </c>
      <c r="BD198" s="170"/>
      <c r="BE198" s="170"/>
      <c r="BF198" s="171"/>
      <c r="BG198" s="172" t="str">
        <f>IF(AI198&gt;0,BC198/AI198,"n.é.")</f>
        <v>n.é.</v>
      </c>
      <c r="BH198" s="173"/>
    </row>
    <row r="199" spans="1:60" ht="20.100000000000001" customHeight="1">
      <c r="A199" s="142">
        <v>192</v>
      </c>
      <c r="B199" s="143"/>
      <c r="C199" s="194" t="s">
        <v>425</v>
      </c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  <c r="AA199" s="195"/>
      <c r="AB199" s="196"/>
      <c r="AC199" s="197" t="s">
        <v>426</v>
      </c>
      <c r="AD199" s="198"/>
      <c r="AE199" s="149" t="str">
        <f>IF(VLOOKUP(AC199,'04'!$AC$8:$BH$273,3,FALSE)+VLOOKUP(AC199,'05'!$AC$8:$BP$273,3,FALSE)+VLOOKUP(AC199,'06'!$AC$8:$BH$274,3,FALSE)=0,"",VLOOKUP(AC199,'04'!$AC$8:$BH$273,3,FALSE)+VLOOKUP(AC199,'05'!$AC$8:$BP$273,3,FALSE)+VLOOKUP(AC199,'06'!$AC$8:$BH$274,3,FALSE))</f>
        <v/>
      </c>
      <c r="AF199" s="150"/>
      <c r="AG199" s="150"/>
      <c r="AH199" s="151"/>
      <c r="AI199" s="169" t="str">
        <f>IF(VLOOKUP(AC199,'04'!$AC$8:$BH$273,7,FALSE)+VLOOKUP(AC199,'05'!$AC$8:$BP$273,15,FALSE)+VLOOKUP(AC199,'06'!$AC$8:$BH$274,7,FALSE)=0,"",VLOOKUP(AC199,'04'!$AC$8:$BH$273,7,FALSE)+VLOOKUP(AC199,'05'!$AC$8:$BP$273,15,FALSE)+VLOOKUP(AC199,'06'!$AC$8:$BH$274,7,FALSE))</f>
        <v/>
      </c>
      <c r="AJ199" s="170"/>
      <c r="AK199" s="170"/>
      <c r="AL199" s="171"/>
      <c r="AM199" s="169" t="str">
        <f>IF(VLOOKUP($AC199,'04'!$AC$8:$BH$273,11,FALSE)+VLOOKUP($AC199,'05'!$AC$8:$BP$273,19,FALSE)+VLOOKUP($AC199,'06'!$AC$8:$BH$274,11,FALSE)=0,"",VLOOKUP($AC199,'04'!$AC$8:$BH$273,11,FALSE)+VLOOKUP($AC199,'05'!$AC$8:$BP$273,19,FALSE)+VLOOKUP($AC199,'06'!$AC$8:$BH$274,11,FALSE))</f>
        <v/>
      </c>
      <c r="AN199" s="170"/>
      <c r="AO199" s="170"/>
      <c r="AP199" s="171"/>
      <c r="AQ199" s="169" t="str">
        <f>IF(VLOOKUP($AC199,'04'!$AC$8:$BH$273,15,FALSE)+VLOOKUP($AC199,'05'!$AC$8:$BP$273,23,FALSE)+VLOOKUP($AC199,'06'!$AC$8:$BH$274,15,FALSE)=0,"",VLOOKUP($AC199,'04'!$AC$8:$BH$273,15,FALSE)+VLOOKUP($AC199,'05'!$AC$8:$BP$273,23,FALSE)+VLOOKUP($AC199,'06'!$AC$8:$BH$274,15,FALSE))</f>
        <v/>
      </c>
      <c r="AR199" s="170"/>
      <c r="AS199" s="170"/>
      <c r="AT199" s="171"/>
      <c r="AU199" s="149" t="str">
        <f>IF(VLOOKUP($AC199,'04'!$AC$8:$BH$273,19,FALSE)+VLOOKUP($AC199,'05'!$AC$8:$BP$273,27,FALSE)+VLOOKUP($AC199,'06'!$AC$8:$BH$274,19,FALSE)=0,"",VLOOKUP($AC199,'04'!$AC$8:$BH$273,19,FALSE)+VLOOKUP($AC199,'05'!$AC$8:$BP$273,27,FALSE)+VLOOKUP($AC199,'06'!$AC$8:$BH$274,19,FALSE))</f>
        <v/>
      </c>
      <c r="AV199" s="150"/>
      <c r="AW199" s="150"/>
      <c r="AX199" s="151"/>
      <c r="AY199" s="169" t="str">
        <f>IF(VLOOKUP($AC199,'04'!$AC$8:$BH$273,23,FALSE)+VLOOKUP($AC199,'05'!$AC$8:$BP$273,31,FALSE)+VLOOKUP($AC199,'06'!$AC$8:$BH$274,23,FALSE)=0,"",VLOOKUP($AC199,'04'!$AC$8:$BH$273,23,FALSE)+VLOOKUP($AC199,'05'!$AC$8:$BP$273,31,FALSE)+VLOOKUP($AC199,'06'!$AC$8:$BH$274,23,FALSE))</f>
        <v/>
      </c>
      <c r="AZ199" s="170"/>
      <c r="BA199" s="170"/>
      <c r="BB199" s="171"/>
      <c r="BC199" s="169" t="str">
        <f>IF(VLOOKUP($AC199,'04'!$AC$8:$BH$273,27,FALSE)+VLOOKUP($AC199,'05'!$AC$8:$BP$273,35,FALSE)+VLOOKUP($AC199,'06'!$AC$8:$BH$274,27,FALSE)=0,"",VLOOKUP($AC199,'04'!$AC$8:$BH$273,27,FALSE)+VLOOKUP($AC199,'05'!$AC$8:$BP$273,35,FALSE)+VLOOKUP($AC199,'06'!$AC$8:$BH$274,27,FALSE))</f>
        <v/>
      </c>
      <c r="BD199" s="170"/>
      <c r="BE199" s="170"/>
      <c r="BF199" s="171"/>
      <c r="BG199" s="172" t="str">
        <f t="shared" si="117"/>
        <v>n.é.</v>
      </c>
      <c r="BH199" s="173"/>
    </row>
    <row r="200" spans="1:60" ht="20.100000000000001" customHeight="1">
      <c r="A200" s="142">
        <v>193</v>
      </c>
      <c r="B200" s="143"/>
      <c r="C200" s="174" t="s">
        <v>427</v>
      </c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6"/>
      <c r="AC200" s="197" t="s">
        <v>428</v>
      </c>
      <c r="AD200" s="198"/>
      <c r="AE200" s="149" t="str">
        <f>IF(VLOOKUP(AC200,'04'!$AC$8:$BH$273,3,FALSE)+VLOOKUP(AC200,'05'!$AC$8:$BP$273,3,FALSE)+VLOOKUP(AC200,'06'!$AC$8:$BH$274,3,FALSE)=0,"",VLOOKUP(AC200,'04'!$AC$8:$BH$273,3,FALSE)+VLOOKUP(AC200,'05'!$AC$8:$BP$273,3,FALSE)+VLOOKUP(AC200,'06'!$AC$8:$BH$274,3,FALSE))</f>
        <v/>
      </c>
      <c r="AF200" s="150"/>
      <c r="AG200" s="150"/>
      <c r="AH200" s="151"/>
      <c r="AI200" s="169" t="str">
        <f>IF(VLOOKUP(AC200,'04'!$AC$8:$BH$273,7,FALSE)+VLOOKUP(AC200,'05'!$AC$8:$BP$273,15,FALSE)+VLOOKUP(AC200,'06'!$AC$8:$BH$274,7,FALSE)=0,"",VLOOKUP(AC200,'04'!$AC$8:$BH$273,7,FALSE)+VLOOKUP(AC200,'05'!$AC$8:$BP$273,15,FALSE)+VLOOKUP(AC200,'06'!$AC$8:$BH$274,7,FALSE))</f>
        <v/>
      </c>
      <c r="AJ200" s="170"/>
      <c r="AK200" s="170"/>
      <c r="AL200" s="171"/>
      <c r="AM200" s="169" t="str">
        <f>IF(VLOOKUP($AC200,'04'!$AC$8:$BH$273,11,FALSE)+VLOOKUP($AC200,'05'!$AC$8:$BP$273,19,FALSE)+VLOOKUP($AC200,'06'!$AC$8:$BH$274,11,FALSE)=0,"",VLOOKUP($AC200,'04'!$AC$8:$BH$273,11,FALSE)+VLOOKUP($AC200,'05'!$AC$8:$BP$273,19,FALSE)+VLOOKUP($AC200,'06'!$AC$8:$BH$274,11,FALSE))</f>
        <v/>
      </c>
      <c r="AN200" s="170"/>
      <c r="AO200" s="170"/>
      <c r="AP200" s="171"/>
      <c r="AQ200" s="169" t="str">
        <f>IF(VLOOKUP($AC200,'04'!$AC$8:$BH$273,15,FALSE)+VLOOKUP($AC200,'05'!$AC$8:$BP$273,23,FALSE)+VLOOKUP($AC200,'06'!$AC$8:$BH$274,15,FALSE)=0,"",VLOOKUP($AC200,'04'!$AC$8:$BH$273,15,FALSE)+VLOOKUP($AC200,'05'!$AC$8:$BP$273,23,FALSE)+VLOOKUP($AC200,'06'!$AC$8:$BH$274,15,FALSE))</f>
        <v/>
      </c>
      <c r="AR200" s="170"/>
      <c r="AS200" s="170"/>
      <c r="AT200" s="171"/>
      <c r="AU200" s="149" t="str">
        <f>IF(VLOOKUP($AC200,'04'!$AC$8:$BH$273,19,FALSE)+VLOOKUP($AC200,'05'!$AC$8:$BP$273,27,FALSE)+VLOOKUP($AC200,'06'!$AC$8:$BH$274,19,FALSE)=0,"",VLOOKUP($AC200,'04'!$AC$8:$BH$273,19,FALSE)+VLOOKUP($AC200,'05'!$AC$8:$BP$273,27,FALSE)+VLOOKUP($AC200,'06'!$AC$8:$BH$274,19,FALSE))</f>
        <v/>
      </c>
      <c r="AV200" s="150"/>
      <c r="AW200" s="150"/>
      <c r="AX200" s="151"/>
      <c r="AY200" s="169" t="str">
        <f>IF(VLOOKUP($AC200,'04'!$AC$8:$BH$273,23,FALSE)+VLOOKUP($AC200,'05'!$AC$8:$BP$273,31,FALSE)+VLOOKUP($AC200,'06'!$AC$8:$BH$274,23,FALSE)=0,"",VLOOKUP($AC200,'04'!$AC$8:$BH$273,23,FALSE)+VLOOKUP($AC200,'05'!$AC$8:$BP$273,31,FALSE)+VLOOKUP($AC200,'06'!$AC$8:$BH$274,23,FALSE))</f>
        <v/>
      </c>
      <c r="AZ200" s="170"/>
      <c r="BA200" s="170"/>
      <c r="BB200" s="171"/>
      <c r="BC200" s="169" t="str">
        <f>IF(VLOOKUP($AC200,'04'!$AC$8:$BH$273,27,FALSE)+VLOOKUP($AC200,'05'!$AC$8:$BP$273,35,FALSE)+VLOOKUP($AC200,'06'!$AC$8:$BH$274,27,FALSE)=0,"",VLOOKUP($AC200,'04'!$AC$8:$BH$273,27,FALSE)+VLOOKUP($AC200,'05'!$AC$8:$BP$273,35,FALSE)+VLOOKUP($AC200,'06'!$AC$8:$BH$274,27,FALSE))</f>
        <v/>
      </c>
      <c r="BD200" s="170"/>
      <c r="BE200" s="170"/>
      <c r="BF200" s="171"/>
      <c r="BG200" s="172" t="str">
        <f t="shared" si="117"/>
        <v>n.é.</v>
      </c>
      <c r="BH200" s="173"/>
    </row>
    <row r="201" spans="1:60" ht="20.100000000000001" customHeight="1">
      <c r="A201" s="142">
        <v>194</v>
      </c>
      <c r="B201" s="143"/>
      <c r="C201" s="194" t="s">
        <v>429</v>
      </c>
      <c r="D201" s="195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  <c r="AA201" s="195"/>
      <c r="AB201" s="196"/>
      <c r="AC201" s="197" t="s">
        <v>430</v>
      </c>
      <c r="AD201" s="198"/>
      <c r="AE201" s="149" t="str">
        <f>IF(VLOOKUP(AC201,'04'!$AC$8:$BH$273,3,FALSE)+VLOOKUP(AC201,'05'!$AC$8:$BP$273,3,FALSE)+VLOOKUP(AC201,'06'!$AC$8:$BH$274,3,FALSE)=0,"",VLOOKUP(AC201,'04'!$AC$8:$BH$273,3,FALSE)+VLOOKUP(AC201,'05'!$AC$8:$BP$273,3,FALSE)+VLOOKUP(AC201,'06'!$AC$8:$BH$274,3,FALSE))</f>
        <v/>
      </c>
      <c r="AF201" s="150"/>
      <c r="AG201" s="150"/>
      <c r="AH201" s="151"/>
      <c r="AI201" s="169" t="str">
        <f>IF(VLOOKUP(AC201,'04'!$AC$8:$BH$273,7,FALSE)+VLOOKUP(AC201,'05'!$AC$8:$BP$273,15,FALSE)+VLOOKUP(AC201,'06'!$AC$8:$BH$274,7,FALSE)=0,"",VLOOKUP(AC201,'04'!$AC$8:$BH$273,7,FALSE)+VLOOKUP(AC201,'05'!$AC$8:$BP$273,15,FALSE)+VLOOKUP(AC201,'06'!$AC$8:$BH$274,7,FALSE))</f>
        <v/>
      </c>
      <c r="AJ201" s="170"/>
      <c r="AK201" s="170"/>
      <c r="AL201" s="171"/>
      <c r="AM201" s="169" t="str">
        <f>IF(VLOOKUP($AC201,'04'!$AC$8:$BH$273,11,FALSE)+VLOOKUP($AC201,'05'!$AC$8:$BP$273,19,FALSE)+VLOOKUP($AC201,'06'!$AC$8:$BH$274,11,FALSE)=0,"",VLOOKUP($AC201,'04'!$AC$8:$BH$273,11,FALSE)+VLOOKUP($AC201,'05'!$AC$8:$BP$273,19,FALSE)+VLOOKUP($AC201,'06'!$AC$8:$BH$274,11,FALSE))</f>
        <v/>
      </c>
      <c r="AN201" s="170"/>
      <c r="AO201" s="170"/>
      <c r="AP201" s="171"/>
      <c r="AQ201" s="169" t="str">
        <f>IF(VLOOKUP($AC201,'04'!$AC$8:$BH$273,15,FALSE)+VLOOKUP($AC201,'05'!$AC$8:$BP$273,23,FALSE)+VLOOKUP($AC201,'06'!$AC$8:$BH$274,15,FALSE)=0,"",VLOOKUP($AC201,'04'!$AC$8:$BH$273,15,FALSE)+VLOOKUP($AC201,'05'!$AC$8:$BP$273,23,FALSE)+VLOOKUP($AC201,'06'!$AC$8:$BH$274,15,FALSE))</f>
        <v/>
      </c>
      <c r="AR201" s="170"/>
      <c r="AS201" s="170"/>
      <c r="AT201" s="171"/>
      <c r="AU201" s="149" t="str">
        <f>IF(VLOOKUP($AC201,'04'!$AC$8:$BH$273,19,FALSE)+VLOOKUP($AC201,'05'!$AC$8:$BP$273,27,FALSE)+VLOOKUP($AC201,'06'!$AC$8:$BH$274,19,FALSE)=0,"",VLOOKUP($AC201,'04'!$AC$8:$BH$273,19,FALSE)+VLOOKUP($AC201,'05'!$AC$8:$BP$273,27,FALSE)+VLOOKUP($AC201,'06'!$AC$8:$BH$274,19,FALSE))</f>
        <v/>
      </c>
      <c r="AV201" s="150"/>
      <c r="AW201" s="150"/>
      <c r="AX201" s="151"/>
      <c r="AY201" s="169" t="str">
        <f>IF(VLOOKUP($AC201,'04'!$AC$8:$BH$273,23,FALSE)+VLOOKUP($AC201,'05'!$AC$8:$BP$273,31,FALSE)+VLOOKUP($AC201,'06'!$AC$8:$BH$274,23,FALSE)=0,"",VLOOKUP($AC201,'04'!$AC$8:$BH$273,23,FALSE)+VLOOKUP($AC201,'05'!$AC$8:$BP$273,31,FALSE)+VLOOKUP($AC201,'06'!$AC$8:$BH$274,23,FALSE))</f>
        <v/>
      </c>
      <c r="AZ201" s="170"/>
      <c r="BA201" s="170"/>
      <c r="BB201" s="171"/>
      <c r="BC201" s="169" t="str">
        <f>IF(VLOOKUP($AC201,'04'!$AC$8:$BH$273,27,FALSE)+VLOOKUP($AC201,'05'!$AC$8:$BP$273,35,FALSE)+VLOOKUP($AC201,'06'!$AC$8:$BH$274,27,FALSE)=0,"",VLOOKUP($AC201,'04'!$AC$8:$BH$273,27,FALSE)+VLOOKUP($AC201,'05'!$AC$8:$BP$273,35,FALSE)+VLOOKUP($AC201,'06'!$AC$8:$BH$274,27,FALSE))</f>
        <v/>
      </c>
      <c r="BD201" s="170"/>
      <c r="BE201" s="170"/>
      <c r="BF201" s="171"/>
      <c r="BG201" s="172" t="str">
        <f t="shared" ref="BG201:BG206" si="168">IF(AI201&lt;&gt;"",BC201/AI201,"n.é.")</f>
        <v>n.é.</v>
      </c>
      <c r="BH201" s="173"/>
    </row>
    <row r="202" spans="1:60" ht="20.100000000000001" customHeight="1">
      <c r="A202" s="142">
        <v>195</v>
      </c>
      <c r="B202" s="143"/>
      <c r="C202" s="194" t="s">
        <v>431</v>
      </c>
      <c r="D202" s="195"/>
      <c r="E202" s="195"/>
      <c r="F202" s="195"/>
      <c r="G202" s="195"/>
      <c r="H202" s="195"/>
      <c r="I202" s="195"/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  <c r="AA202" s="195"/>
      <c r="AB202" s="196"/>
      <c r="AC202" s="197" t="s">
        <v>432</v>
      </c>
      <c r="AD202" s="198"/>
      <c r="AE202" s="149" t="str">
        <f>IF(VLOOKUP(AC202,'04'!$AC$8:$BH$273,3,FALSE)+VLOOKUP(AC202,'05'!$AC$8:$BP$273,3,FALSE)+VLOOKUP(AC202,'06'!$AC$8:$BH$274,3,FALSE)=0,"",VLOOKUP(AC202,'04'!$AC$8:$BH$273,3,FALSE)+VLOOKUP(AC202,'05'!$AC$8:$BP$273,3,FALSE)+VLOOKUP(AC202,'06'!$AC$8:$BH$274,3,FALSE))</f>
        <v/>
      </c>
      <c r="AF202" s="150"/>
      <c r="AG202" s="150"/>
      <c r="AH202" s="151"/>
      <c r="AI202" s="169" t="str">
        <f>IF(VLOOKUP(AC202,'04'!$AC$8:$BH$273,7,FALSE)+VLOOKUP(AC202,'05'!$AC$8:$BP$273,15,FALSE)+VLOOKUP(AC202,'06'!$AC$8:$BH$274,7,FALSE)=0,"",VLOOKUP(AC202,'04'!$AC$8:$BH$273,7,FALSE)+VLOOKUP(AC202,'05'!$AC$8:$BP$273,15,FALSE)+VLOOKUP(AC202,'06'!$AC$8:$BH$274,7,FALSE))</f>
        <v/>
      </c>
      <c r="AJ202" s="170"/>
      <c r="AK202" s="170"/>
      <c r="AL202" s="171"/>
      <c r="AM202" s="169" t="str">
        <f>IF(VLOOKUP($AC202,'04'!$AC$8:$BH$273,11,FALSE)+VLOOKUP($AC202,'05'!$AC$8:$BP$273,19,FALSE)+VLOOKUP($AC202,'06'!$AC$8:$BH$274,11,FALSE)=0,"",VLOOKUP($AC202,'04'!$AC$8:$BH$273,11,FALSE)+VLOOKUP($AC202,'05'!$AC$8:$BP$273,19,FALSE)+VLOOKUP($AC202,'06'!$AC$8:$BH$274,11,FALSE))</f>
        <v/>
      </c>
      <c r="AN202" s="170"/>
      <c r="AO202" s="170"/>
      <c r="AP202" s="171"/>
      <c r="AQ202" s="169" t="str">
        <f>IF(VLOOKUP($AC202,'04'!$AC$8:$BH$273,15,FALSE)+VLOOKUP($AC202,'05'!$AC$8:$BP$273,23,FALSE)+VLOOKUP($AC202,'06'!$AC$8:$BH$274,15,FALSE)=0,"",VLOOKUP($AC202,'04'!$AC$8:$BH$273,15,FALSE)+VLOOKUP($AC202,'05'!$AC$8:$BP$273,23,FALSE)+VLOOKUP($AC202,'06'!$AC$8:$BH$274,15,FALSE))</f>
        <v/>
      </c>
      <c r="AR202" s="170"/>
      <c r="AS202" s="170"/>
      <c r="AT202" s="171"/>
      <c r="AU202" s="149" t="str">
        <f>IF(VLOOKUP($AC202,'04'!$AC$8:$BH$273,19,FALSE)+VLOOKUP($AC202,'05'!$AC$8:$BP$273,27,FALSE)+VLOOKUP($AC202,'06'!$AC$8:$BH$274,19,FALSE)=0,"",VLOOKUP($AC202,'04'!$AC$8:$BH$273,19,FALSE)+VLOOKUP($AC202,'05'!$AC$8:$BP$273,27,FALSE)+VLOOKUP($AC202,'06'!$AC$8:$BH$274,19,FALSE))</f>
        <v/>
      </c>
      <c r="AV202" s="150"/>
      <c r="AW202" s="150"/>
      <c r="AX202" s="151"/>
      <c r="AY202" s="169" t="str">
        <f>IF(VLOOKUP($AC202,'04'!$AC$8:$BH$273,23,FALSE)+VLOOKUP($AC202,'05'!$AC$8:$BP$273,31,FALSE)+VLOOKUP($AC202,'06'!$AC$8:$BH$274,23,FALSE)=0,"",VLOOKUP($AC202,'04'!$AC$8:$BH$273,23,FALSE)+VLOOKUP($AC202,'05'!$AC$8:$BP$273,31,FALSE)+VLOOKUP($AC202,'06'!$AC$8:$BH$274,23,FALSE))</f>
        <v/>
      </c>
      <c r="AZ202" s="170"/>
      <c r="BA202" s="170"/>
      <c r="BB202" s="171"/>
      <c r="BC202" s="169" t="str">
        <f>IF(VLOOKUP($AC202,'04'!$AC$8:$BH$273,27,FALSE)+VLOOKUP($AC202,'05'!$AC$8:$BP$273,35,FALSE)+VLOOKUP($AC202,'06'!$AC$8:$BH$274,27,FALSE)=0,"",VLOOKUP($AC202,'04'!$AC$8:$BH$273,27,FALSE)+VLOOKUP($AC202,'05'!$AC$8:$BP$273,35,FALSE)+VLOOKUP($AC202,'06'!$AC$8:$BH$274,27,FALSE))</f>
        <v/>
      </c>
      <c r="BD202" s="170"/>
      <c r="BE202" s="170"/>
      <c r="BF202" s="171"/>
      <c r="BG202" s="172" t="str">
        <f t="shared" si="168"/>
        <v>n.é.</v>
      </c>
      <c r="BH202" s="173"/>
    </row>
    <row r="203" spans="1:60" s="3" customFormat="1" ht="20.100000000000001" customHeight="1">
      <c r="A203" s="162">
        <v>196</v>
      </c>
      <c r="B203" s="163"/>
      <c r="C203" s="199" t="s">
        <v>489</v>
      </c>
      <c r="D203" s="200"/>
      <c r="E203" s="200"/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  <c r="P203" s="200"/>
      <c r="Q203" s="200"/>
      <c r="R203" s="200"/>
      <c r="S203" s="200"/>
      <c r="T203" s="200"/>
      <c r="U203" s="200"/>
      <c r="V203" s="200"/>
      <c r="W203" s="200"/>
      <c r="X203" s="200"/>
      <c r="Y203" s="200"/>
      <c r="Z203" s="200"/>
      <c r="AA203" s="200"/>
      <c r="AB203" s="201"/>
      <c r="AC203" s="192" t="s">
        <v>433</v>
      </c>
      <c r="AD203" s="193"/>
      <c r="AE203" s="169">
        <f>SUM(AE199:AH202)</f>
        <v>0</v>
      </c>
      <c r="AF203" s="170"/>
      <c r="AG203" s="170"/>
      <c r="AH203" s="171"/>
      <c r="AI203" s="169">
        <f t="shared" ref="AI203" si="169">SUM(AI199:AL202)</f>
        <v>0</v>
      </c>
      <c r="AJ203" s="170"/>
      <c r="AK203" s="170"/>
      <c r="AL203" s="171"/>
      <c r="AM203" s="169">
        <f t="shared" ref="AM203" si="170">SUM(AM199:AP202)</f>
        <v>0</v>
      </c>
      <c r="AN203" s="170"/>
      <c r="AO203" s="170"/>
      <c r="AP203" s="171"/>
      <c r="AQ203" s="169">
        <f t="shared" ref="AQ203" si="171">SUM(AQ199:AT202)</f>
        <v>0</v>
      </c>
      <c r="AR203" s="170"/>
      <c r="AS203" s="170"/>
      <c r="AT203" s="171"/>
      <c r="AU203" s="169">
        <f t="shared" ref="AU203" si="172">SUM(AU199:AX202)</f>
        <v>0</v>
      </c>
      <c r="AV203" s="170"/>
      <c r="AW203" s="170"/>
      <c r="AX203" s="171"/>
      <c r="AY203" s="169">
        <f t="shared" ref="AY203" si="173">SUM(AY199:BB202)</f>
        <v>0</v>
      </c>
      <c r="AZ203" s="170"/>
      <c r="BA203" s="170"/>
      <c r="BB203" s="171"/>
      <c r="BC203" s="169">
        <f t="shared" ref="BC203" si="174">SUM(BC199:BF202)</f>
        <v>0</v>
      </c>
      <c r="BD203" s="170"/>
      <c r="BE203" s="170"/>
      <c r="BF203" s="171"/>
      <c r="BG203" s="172" t="str">
        <f>IF(AI203&gt;0,BC203/AI203,"n.é.")</f>
        <v>n.é.</v>
      </c>
      <c r="BH203" s="173"/>
    </row>
    <row r="204" spans="1:60" ht="20.100000000000001" customHeight="1">
      <c r="A204" s="142">
        <v>197</v>
      </c>
      <c r="B204" s="143"/>
      <c r="C204" s="174" t="s">
        <v>434</v>
      </c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6"/>
      <c r="AC204" s="197" t="s">
        <v>435</v>
      </c>
      <c r="AD204" s="198"/>
      <c r="AE204" s="149"/>
      <c r="AF204" s="150"/>
      <c r="AG204" s="150"/>
      <c r="AH204" s="151"/>
      <c r="AI204" s="149"/>
      <c r="AJ204" s="150"/>
      <c r="AK204" s="150"/>
      <c r="AL204" s="151"/>
      <c r="AM204" s="149" t="str">
        <f>IF(VLOOKUP($AC204,'04'!$AC$8:$BH$273,11,FALSE)+VLOOKUP($AC204,'05'!$AC$8:$BP$273,19,FALSE)+VLOOKUP($AC204,'06'!$AC$8:$BH$274,11,FALSE)=0,"",VLOOKUP($AC204,'04'!$AC$8:$BH$273,11,FALSE)+VLOOKUP($AC204,'05'!$AC$8:$BP$273,19,FALSE)+VLOOKUP($AC204,'06'!$AC$8:$BH$274,11,FALSE))</f>
        <v/>
      </c>
      <c r="AN204" s="150"/>
      <c r="AO204" s="150"/>
      <c r="AP204" s="151"/>
      <c r="AQ204" s="149" t="str">
        <f>IF(VLOOKUP($AC204,'04'!$AC$8:$BH$273,15,FALSE)+VLOOKUP($AC204,'05'!$AC$8:$BP$273,23,FALSE)+VLOOKUP($AC204,'06'!$AC$8:$BH$274,15,FALSE)=0,"",VLOOKUP($AC204,'04'!$AC$8:$BH$273,15,FALSE)+VLOOKUP($AC204,'05'!$AC$8:$BP$273,23,FALSE)+VLOOKUP($AC204,'06'!$AC$8:$BH$274,15,FALSE))</f>
        <v/>
      </c>
      <c r="AR204" s="150"/>
      <c r="AS204" s="150"/>
      <c r="AT204" s="151"/>
      <c r="AU204" s="149" t="str">
        <f>IF(VLOOKUP($AC204,'04'!$AC$8:$BH$273,19,FALSE)+VLOOKUP($AC204,'05'!$AC$8:$BP$273,27,FALSE)+VLOOKUP($AC204,'06'!$AC$8:$BH$274,19,FALSE)=0,"",VLOOKUP($AC204,'04'!$AC$8:$BH$273,19,FALSE)+VLOOKUP($AC204,'05'!$AC$8:$BP$273,27,FALSE)+VLOOKUP($AC204,'06'!$AC$8:$BH$274,19,FALSE))</f>
        <v/>
      </c>
      <c r="AV204" s="150"/>
      <c r="AW204" s="150"/>
      <c r="AX204" s="151"/>
      <c r="AY204" s="149" t="str">
        <f>IF(VLOOKUP($AC204,'04'!$AC$8:$BH$273,23,FALSE)+VLOOKUP($AC204,'05'!$AC$8:$BP$273,31,FALSE)+VLOOKUP($AC204,'06'!$AC$8:$BH$274,23,FALSE)=0,"",VLOOKUP($AC204,'04'!$AC$8:$BH$273,23,FALSE)+VLOOKUP($AC204,'05'!$AC$8:$BP$273,31,FALSE)+VLOOKUP($AC204,'06'!$AC$8:$BH$274,23,FALSE))</f>
        <v/>
      </c>
      <c r="AZ204" s="150"/>
      <c r="BA204" s="150"/>
      <c r="BB204" s="151"/>
      <c r="BC204" s="149" t="str">
        <f>IF(VLOOKUP($AC204,'04'!$AC$8:$BH$273,27,FALSE)+VLOOKUP($AC204,'05'!$AC$8:$BP$273,35,FALSE)+VLOOKUP($AC204,'06'!$AC$8:$BH$274,27,FALSE)=0,"",VLOOKUP($AC204,'04'!$AC$8:$BH$273,27,FALSE)+VLOOKUP($AC204,'05'!$AC$8:$BP$273,35,FALSE)+VLOOKUP($AC204,'06'!$AC$8:$BH$274,27,FALSE))</f>
        <v/>
      </c>
      <c r="BD204" s="150"/>
      <c r="BE204" s="150"/>
      <c r="BF204" s="151"/>
      <c r="BG204" s="140" t="str">
        <f t="shared" si="168"/>
        <v>n.é.</v>
      </c>
      <c r="BH204" s="141"/>
    </row>
    <row r="205" spans="1:60" s="23" customFormat="1" ht="20.100000000000001" customHeight="1">
      <c r="A205" s="180">
        <v>198</v>
      </c>
      <c r="B205" s="181"/>
      <c r="C205" s="216" t="s">
        <v>618</v>
      </c>
      <c r="D205" s="217"/>
      <c r="E205" s="217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8"/>
      <c r="AC205" s="219" t="s">
        <v>436</v>
      </c>
      <c r="AD205" s="220"/>
      <c r="AE205" s="187">
        <f>AE198+AE203+AE204</f>
        <v>0</v>
      </c>
      <c r="AF205" s="188"/>
      <c r="AG205" s="188"/>
      <c r="AH205" s="189"/>
      <c r="AI205" s="187">
        <v>0</v>
      </c>
      <c r="AJ205" s="188"/>
      <c r="AK205" s="188"/>
      <c r="AL205" s="189"/>
      <c r="AM205" s="187">
        <v>0</v>
      </c>
      <c r="AN205" s="188"/>
      <c r="AO205" s="188"/>
      <c r="AP205" s="189"/>
      <c r="AQ205" s="187">
        <v>0</v>
      </c>
      <c r="AR205" s="188"/>
      <c r="AS205" s="188"/>
      <c r="AT205" s="189"/>
      <c r="AU205" s="187">
        <v>0</v>
      </c>
      <c r="AV205" s="188"/>
      <c r="AW205" s="188"/>
      <c r="AX205" s="189"/>
      <c r="AY205" s="187">
        <f>SUM(AY198,AY203,AY204)</f>
        <v>4671</v>
      </c>
      <c r="AZ205" s="188"/>
      <c r="BA205" s="188"/>
      <c r="BB205" s="189"/>
      <c r="BC205" s="187">
        <v>0</v>
      </c>
      <c r="BD205" s="188"/>
      <c r="BE205" s="188"/>
      <c r="BF205" s="189"/>
      <c r="BG205" s="190" t="str">
        <f>IF(AI205&gt;0,BC205/AI205,"n.é.")</f>
        <v>n.é.</v>
      </c>
      <c r="BH205" s="191"/>
    </row>
    <row r="206" spans="1:60" s="24" customFormat="1" ht="20.100000000000001" customHeight="1">
      <c r="A206" s="212">
        <v>199</v>
      </c>
      <c r="B206" s="213"/>
      <c r="C206" s="266" t="s">
        <v>491</v>
      </c>
      <c r="D206" s="267"/>
      <c r="E206" s="267"/>
      <c r="F206" s="267"/>
      <c r="G206" s="267"/>
      <c r="H206" s="267"/>
      <c r="I206" s="267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/>
      <c r="V206" s="267"/>
      <c r="W206" s="267"/>
      <c r="X206" s="267"/>
      <c r="Y206" s="267"/>
      <c r="Z206" s="267"/>
      <c r="AA206" s="267"/>
      <c r="AB206" s="268"/>
      <c r="AC206" s="269"/>
      <c r="AD206" s="270"/>
      <c r="AE206" s="271">
        <f>SUM(AE182+AE205)</f>
        <v>324194.09999999998</v>
      </c>
      <c r="AF206" s="272"/>
      <c r="AG206" s="272"/>
      <c r="AH206" s="273"/>
      <c r="AI206" s="271">
        <f t="shared" ref="AI206" si="175">SUM(AI182+AI205)</f>
        <v>405277</v>
      </c>
      <c r="AJ206" s="272"/>
      <c r="AK206" s="272"/>
      <c r="AL206" s="273"/>
      <c r="AM206" s="271">
        <f t="shared" ref="AM206:BC206" si="176">SUM(AM182+AM205)</f>
        <v>6047</v>
      </c>
      <c r="AN206" s="272"/>
      <c r="AO206" s="272"/>
      <c r="AP206" s="273"/>
      <c r="AQ206" s="271">
        <f t="shared" si="176"/>
        <v>367341</v>
      </c>
      <c r="AR206" s="272"/>
      <c r="AS206" s="272"/>
      <c r="AT206" s="273"/>
      <c r="AU206" s="271">
        <f t="shared" si="176"/>
        <v>238207</v>
      </c>
      <c r="AV206" s="272"/>
      <c r="AW206" s="272"/>
      <c r="AX206" s="273"/>
      <c r="AY206" s="271">
        <f t="shared" si="176"/>
        <v>56894</v>
      </c>
      <c r="AZ206" s="272"/>
      <c r="BA206" s="272"/>
      <c r="BB206" s="273"/>
      <c r="BC206" s="271">
        <f t="shared" si="176"/>
        <v>334034</v>
      </c>
      <c r="BD206" s="272"/>
      <c r="BE206" s="272"/>
      <c r="BF206" s="273"/>
      <c r="BG206" s="261">
        <f t="shared" si="168"/>
        <v>0.82421158861716803</v>
      </c>
      <c r="BH206" s="262"/>
    </row>
  </sheetData>
  <mergeCells count="2215">
    <mergeCell ref="AI92:AL92"/>
    <mergeCell ref="AM92:AP92"/>
    <mergeCell ref="AU92:AX92"/>
    <mergeCell ref="BC92:BF92"/>
    <mergeCell ref="BG92:BH92"/>
    <mergeCell ref="AY205:BB205"/>
    <mergeCell ref="AY206:BB206"/>
    <mergeCell ref="AM5:BB5"/>
    <mergeCell ref="AE92:AH92"/>
    <mergeCell ref="AY188:BB188"/>
    <mergeCell ref="AY189:BB189"/>
    <mergeCell ref="AY190:BB190"/>
    <mergeCell ref="AY191:BB191"/>
    <mergeCell ref="AY192:BB192"/>
    <mergeCell ref="AY193:BB193"/>
    <mergeCell ref="AY194:BB194"/>
    <mergeCell ref="AY195:BB195"/>
    <mergeCell ref="AY196:BB196"/>
    <mergeCell ref="AY197:BB197"/>
    <mergeCell ref="AY198:BB198"/>
    <mergeCell ref="AY199:BB199"/>
    <mergeCell ref="AY200:BB200"/>
    <mergeCell ref="AY201:BB201"/>
    <mergeCell ref="AY202:BB202"/>
    <mergeCell ref="AY203:BB203"/>
    <mergeCell ref="AY204:BB204"/>
    <mergeCell ref="AY171:BB171"/>
    <mergeCell ref="AY172:BB172"/>
    <mergeCell ref="AY173:BB173"/>
    <mergeCell ref="AY174:BB174"/>
    <mergeCell ref="AY175:BB175"/>
    <mergeCell ref="AY176:BB176"/>
    <mergeCell ref="AY177:BB177"/>
    <mergeCell ref="AY178:BB178"/>
    <mergeCell ref="AY179:BB179"/>
    <mergeCell ref="AY180:BB180"/>
    <mergeCell ref="AY181:BB181"/>
    <mergeCell ref="AY182:BB182"/>
    <mergeCell ref="AY183:BB183"/>
    <mergeCell ref="AY184:BB184"/>
    <mergeCell ref="AY185:BB185"/>
    <mergeCell ref="AY186:BB186"/>
    <mergeCell ref="AY187:BB187"/>
    <mergeCell ref="AY154:BB154"/>
    <mergeCell ref="AY155:BB155"/>
    <mergeCell ref="AY156:BB156"/>
    <mergeCell ref="AY157:BB157"/>
    <mergeCell ref="AY158:BB158"/>
    <mergeCell ref="AY159:BB159"/>
    <mergeCell ref="AY160:BB160"/>
    <mergeCell ref="AY161:BB161"/>
    <mergeCell ref="AY162:BB162"/>
    <mergeCell ref="AY163:BB163"/>
    <mergeCell ref="AY164:BB164"/>
    <mergeCell ref="AY165:BB165"/>
    <mergeCell ref="AY166:BB166"/>
    <mergeCell ref="AY167:BB167"/>
    <mergeCell ref="AY168:BB168"/>
    <mergeCell ref="AY169:BB169"/>
    <mergeCell ref="AY170:BB170"/>
    <mergeCell ref="AY137:BB137"/>
    <mergeCell ref="AY138:BB138"/>
    <mergeCell ref="AY139:BB139"/>
    <mergeCell ref="AY140:BB140"/>
    <mergeCell ref="AY141:BB141"/>
    <mergeCell ref="AY142:BB142"/>
    <mergeCell ref="AY143:BB143"/>
    <mergeCell ref="AY144:BB144"/>
    <mergeCell ref="AY145:BB145"/>
    <mergeCell ref="AY146:BB146"/>
    <mergeCell ref="AY147:BB147"/>
    <mergeCell ref="AY148:BB148"/>
    <mergeCell ref="AY149:BB149"/>
    <mergeCell ref="AY150:BB150"/>
    <mergeCell ref="AY151:BB151"/>
    <mergeCell ref="AY152:BB152"/>
    <mergeCell ref="AY153:BB153"/>
    <mergeCell ref="AY120:BB120"/>
    <mergeCell ref="AY121:BB121"/>
    <mergeCell ref="AY122:BB122"/>
    <mergeCell ref="AY123:BB123"/>
    <mergeCell ref="AY124:BB124"/>
    <mergeCell ref="AY125:BB125"/>
    <mergeCell ref="AY126:BB126"/>
    <mergeCell ref="AY127:BB127"/>
    <mergeCell ref="AY128:BB128"/>
    <mergeCell ref="AY129:BB129"/>
    <mergeCell ref="AY130:BB130"/>
    <mergeCell ref="AY131:BB131"/>
    <mergeCell ref="AY132:BB132"/>
    <mergeCell ref="AY133:BB133"/>
    <mergeCell ref="AY134:BB134"/>
    <mergeCell ref="AY135:BB135"/>
    <mergeCell ref="AY136:BB136"/>
    <mergeCell ref="AY103:BB103"/>
    <mergeCell ref="AY104:BB104"/>
    <mergeCell ref="AY105:BB105"/>
    <mergeCell ref="AY106:BB106"/>
    <mergeCell ref="AY107:BB107"/>
    <mergeCell ref="AY108:BB108"/>
    <mergeCell ref="AY109:BB109"/>
    <mergeCell ref="AY110:BB110"/>
    <mergeCell ref="AY111:BB111"/>
    <mergeCell ref="AY112:BB112"/>
    <mergeCell ref="AY113:BB113"/>
    <mergeCell ref="AY114:BB114"/>
    <mergeCell ref="AY115:BB115"/>
    <mergeCell ref="AY116:BB116"/>
    <mergeCell ref="AY117:BB117"/>
    <mergeCell ref="AY118:BB118"/>
    <mergeCell ref="AY119:BB119"/>
    <mergeCell ref="AY79:BB79"/>
    <mergeCell ref="AY80:BB80"/>
    <mergeCell ref="AY81:BB81"/>
    <mergeCell ref="AY82:BB82"/>
    <mergeCell ref="AY83:BB83"/>
    <mergeCell ref="AY84:BB84"/>
    <mergeCell ref="AY85:BB85"/>
    <mergeCell ref="AY86:BB86"/>
    <mergeCell ref="AY87:BB87"/>
    <mergeCell ref="AY88:BB88"/>
    <mergeCell ref="AY89:BB89"/>
    <mergeCell ref="AY90:BB90"/>
    <mergeCell ref="AY91:BB91"/>
    <mergeCell ref="AY93:BB93"/>
    <mergeCell ref="AY94:BB94"/>
    <mergeCell ref="AY95:BB95"/>
    <mergeCell ref="AY96:BB96"/>
    <mergeCell ref="AY92:BB92"/>
    <mergeCell ref="AY62:BB62"/>
    <mergeCell ref="AY63:BB63"/>
    <mergeCell ref="AY64:BB64"/>
    <mergeCell ref="AY65:BB65"/>
    <mergeCell ref="AY66:BB66"/>
    <mergeCell ref="AY67:BB67"/>
    <mergeCell ref="AY68:BB68"/>
    <mergeCell ref="AY69:BB69"/>
    <mergeCell ref="AY70:BB70"/>
    <mergeCell ref="AY71:BB71"/>
    <mergeCell ref="AY72:BB72"/>
    <mergeCell ref="AY73:BB73"/>
    <mergeCell ref="AY74:BB74"/>
    <mergeCell ref="AY75:BB75"/>
    <mergeCell ref="AY76:BB76"/>
    <mergeCell ref="AY77:BB77"/>
    <mergeCell ref="AY78:BB78"/>
    <mergeCell ref="AY45:BB45"/>
    <mergeCell ref="AY46:BB46"/>
    <mergeCell ref="AY47:BB47"/>
    <mergeCell ref="AY48:BB48"/>
    <mergeCell ref="AY49:BB49"/>
    <mergeCell ref="AY50:BB50"/>
    <mergeCell ref="AY51:BB51"/>
    <mergeCell ref="AY52:BB52"/>
    <mergeCell ref="AY53:BB53"/>
    <mergeCell ref="AY54:BB54"/>
    <mergeCell ref="AY55:BB55"/>
    <mergeCell ref="AY56:BB56"/>
    <mergeCell ref="AY57:BB57"/>
    <mergeCell ref="AY58:BB58"/>
    <mergeCell ref="AY59:BB59"/>
    <mergeCell ref="AY60:BB60"/>
    <mergeCell ref="AY61:BB61"/>
    <mergeCell ref="AY28:BB28"/>
    <mergeCell ref="AY29:BB29"/>
    <mergeCell ref="AY30:BB30"/>
    <mergeCell ref="AY31:BB31"/>
    <mergeCell ref="AY32:BB32"/>
    <mergeCell ref="AY33:BB33"/>
    <mergeCell ref="AY34:BB34"/>
    <mergeCell ref="AY35:BB35"/>
    <mergeCell ref="AY36:BB36"/>
    <mergeCell ref="AY37:BB37"/>
    <mergeCell ref="AY38:BB38"/>
    <mergeCell ref="AY39:BB39"/>
    <mergeCell ref="AY40:BB40"/>
    <mergeCell ref="AY41:BB41"/>
    <mergeCell ref="AY42:BB42"/>
    <mergeCell ref="AY43:BB43"/>
    <mergeCell ref="AY44:BB44"/>
    <mergeCell ref="AU197:AX197"/>
    <mergeCell ref="AU198:AX198"/>
    <mergeCell ref="AU199:AX199"/>
    <mergeCell ref="AU200:AX200"/>
    <mergeCell ref="AU201:AX201"/>
    <mergeCell ref="AU202:AX202"/>
    <mergeCell ref="AU203:AX203"/>
    <mergeCell ref="AU204:AX204"/>
    <mergeCell ref="AU205:AX205"/>
    <mergeCell ref="AU206:AX206"/>
    <mergeCell ref="AY6:BB6"/>
    <mergeCell ref="AY7:BB7"/>
    <mergeCell ref="AY8:BB8"/>
    <mergeCell ref="AY9:BB9"/>
    <mergeCell ref="AY10:BB10"/>
    <mergeCell ref="AY11:BB11"/>
    <mergeCell ref="AY12:BB12"/>
    <mergeCell ref="AY13:BB13"/>
    <mergeCell ref="AY14:BB14"/>
    <mergeCell ref="AY15:BB15"/>
    <mergeCell ref="AY16:BB16"/>
    <mergeCell ref="AY17:BB17"/>
    <mergeCell ref="AY18:BB18"/>
    <mergeCell ref="AY19:BB19"/>
    <mergeCell ref="AY20:BB20"/>
    <mergeCell ref="AY21:BB21"/>
    <mergeCell ref="AY22:BB22"/>
    <mergeCell ref="AY23:BB23"/>
    <mergeCell ref="AY24:BB24"/>
    <mergeCell ref="AY25:BB25"/>
    <mergeCell ref="AY26:BB26"/>
    <mergeCell ref="AY27:BB27"/>
    <mergeCell ref="AU180:AX180"/>
    <mergeCell ref="AU181:AX181"/>
    <mergeCell ref="AU182:AX182"/>
    <mergeCell ref="AU183:AX183"/>
    <mergeCell ref="AU184:AX184"/>
    <mergeCell ref="AU185:AX185"/>
    <mergeCell ref="AU186:AX186"/>
    <mergeCell ref="AU187:AX187"/>
    <mergeCell ref="AU188:AX188"/>
    <mergeCell ref="AU189:AX189"/>
    <mergeCell ref="AU190:AX190"/>
    <mergeCell ref="AU191:AX191"/>
    <mergeCell ref="AU192:AX192"/>
    <mergeCell ref="AU193:AX193"/>
    <mergeCell ref="AU194:AX194"/>
    <mergeCell ref="AU195:AX195"/>
    <mergeCell ref="AU196:AX196"/>
    <mergeCell ref="AU163:AX163"/>
    <mergeCell ref="AU164:AX164"/>
    <mergeCell ref="AU165:AX165"/>
    <mergeCell ref="AU166:AX166"/>
    <mergeCell ref="AU167:AX167"/>
    <mergeCell ref="AU168:AX168"/>
    <mergeCell ref="AU169:AX169"/>
    <mergeCell ref="AU170:AX170"/>
    <mergeCell ref="AU171:AX171"/>
    <mergeCell ref="AU172:AX172"/>
    <mergeCell ref="AU173:AX173"/>
    <mergeCell ref="AU174:AX174"/>
    <mergeCell ref="AU175:AX175"/>
    <mergeCell ref="AU176:AX176"/>
    <mergeCell ref="AU177:AX177"/>
    <mergeCell ref="AU178:AX178"/>
    <mergeCell ref="AU179:AX179"/>
    <mergeCell ref="AU146:AX146"/>
    <mergeCell ref="AU147:AX147"/>
    <mergeCell ref="AU148:AX148"/>
    <mergeCell ref="AU149:AX149"/>
    <mergeCell ref="AU150:AX150"/>
    <mergeCell ref="AU151:AX151"/>
    <mergeCell ref="AU152:AX152"/>
    <mergeCell ref="AU153:AX153"/>
    <mergeCell ref="AU154:AX154"/>
    <mergeCell ref="AU155:AX155"/>
    <mergeCell ref="AU156:AX156"/>
    <mergeCell ref="AU157:AX157"/>
    <mergeCell ref="AU158:AX158"/>
    <mergeCell ref="AU159:AX159"/>
    <mergeCell ref="AU160:AX160"/>
    <mergeCell ref="AU161:AX161"/>
    <mergeCell ref="AU162:AX162"/>
    <mergeCell ref="AU129:AX129"/>
    <mergeCell ref="AU130:AX130"/>
    <mergeCell ref="AU131:AX131"/>
    <mergeCell ref="AU132:AX132"/>
    <mergeCell ref="AU133:AX133"/>
    <mergeCell ref="AU134:AX134"/>
    <mergeCell ref="AU135:AX135"/>
    <mergeCell ref="AU136:AX136"/>
    <mergeCell ref="AU137:AX137"/>
    <mergeCell ref="AU138:AX138"/>
    <mergeCell ref="AU139:AX139"/>
    <mergeCell ref="AU140:AX140"/>
    <mergeCell ref="AU141:AX141"/>
    <mergeCell ref="AU142:AX142"/>
    <mergeCell ref="AU143:AX143"/>
    <mergeCell ref="AU144:AX144"/>
    <mergeCell ref="AU145:AX145"/>
    <mergeCell ref="AU112:AX112"/>
    <mergeCell ref="AU113:AX113"/>
    <mergeCell ref="AU114:AX114"/>
    <mergeCell ref="AU115:AX115"/>
    <mergeCell ref="AU116:AX116"/>
    <mergeCell ref="AU117:AX117"/>
    <mergeCell ref="AU118:AX118"/>
    <mergeCell ref="AU119:AX119"/>
    <mergeCell ref="AU120:AX120"/>
    <mergeCell ref="AU121:AX121"/>
    <mergeCell ref="AU122:AX122"/>
    <mergeCell ref="AU123:AX123"/>
    <mergeCell ref="AU124:AX124"/>
    <mergeCell ref="AU125:AX125"/>
    <mergeCell ref="AU126:AX126"/>
    <mergeCell ref="AU127:AX127"/>
    <mergeCell ref="AU128:AX128"/>
    <mergeCell ref="AU95:AX95"/>
    <mergeCell ref="AU96:AX96"/>
    <mergeCell ref="AU97:AX97"/>
    <mergeCell ref="AU98:AX98"/>
    <mergeCell ref="AU99:AX99"/>
    <mergeCell ref="AU100:AX100"/>
    <mergeCell ref="AU101:AX101"/>
    <mergeCell ref="AU102:AX102"/>
    <mergeCell ref="AU103:AX103"/>
    <mergeCell ref="AU104:AX104"/>
    <mergeCell ref="AU105:AX105"/>
    <mergeCell ref="AU106:AX106"/>
    <mergeCell ref="AU107:AX107"/>
    <mergeCell ref="AU108:AX108"/>
    <mergeCell ref="AU109:AX109"/>
    <mergeCell ref="AU110:AX110"/>
    <mergeCell ref="AU111:AX111"/>
    <mergeCell ref="AU77:AX77"/>
    <mergeCell ref="AU78:AX78"/>
    <mergeCell ref="AU79:AX79"/>
    <mergeCell ref="AU80:AX80"/>
    <mergeCell ref="AU81:AX81"/>
    <mergeCell ref="AU82:AX82"/>
    <mergeCell ref="AU83:AX83"/>
    <mergeCell ref="AU84:AX84"/>
    <mergeCell ref="AU85:AX85"/>
    <mergeCell ref="AU86:AX86"/>
    <mergeCell ref="AU87:AX87"/>
    <mergeCell ref="AU88:AX88"/>
    <mergeCell ref="AU89:AX89"/>
    <mergeCell ref="AU90:AX90"/>
    <mergeCell ref="AU91:AX91"/>
    <mergeCell ref="AU93:AX93"/>
    <mergeCell ref="AU94:AX94"/>
    <mergeCell ref="AU60:AX60"/>
    <mergeCell ref="AU61:AX61"/>
    <mergeCell ref="AU62:AX62"/>
    <mergeCell ref="AU63:AX63"/>
    <mergeCell ref="AU64:AX64"/>
    <mergeCell ref="AU65:AX65"/>
    <mergeCell ref="AU66:AX66"/>
    <mergeCell ref="AU67:AX67"/>
    <mergeCell ref="AU68:AX68"/>
    <mergeCell ref="AU69:AX69"/>
    <mergeCell ref="AU70:AX70"/>
    <mergeCell ref="AU71:AX71"/>
    <mergeCell ref="AU72:AX72"/>
    <mergeCell ref="AU73:AX73"/>
    <mergeCell ref="AU74:AX74"/>
    <mergeCell ref="AU75:AX75"/>
    <mergeCell ref="AU76:AX76"/>
    <mergeCell ref="AU43:AX43"/>
    <mergeCell ref="AU44:AX44"/>
    <mergeCell ref="AU45:AX45"/>
    <mergeCell ref="AU46:AX46"/>
    <mergeCell ref="AU47:AX47"/>
    <mergeCell ref="AU48:AX48"/>
    <mergeCell ref="AU49:AX49"/>
    <mergeCell ref="AU50:AX50"/>
    <mergeCell ref="AU51:AX51"/>
    <mergeCell ref="AU52:AX52"/>
    <mergeCell ref="AU53:AX53"/>
    <mergeCell ref="AU54:AX54"/>
    <mergeCell ref="AU55:AX55"/>
    <mergeCell ref="AU56:AX56"/>
    <mergeCell ref="AU57:AX57"/>
    <mergeCell ref="AU58:AX58"/>
    <mergeCell ref="AU59:AX59"/>
    <mergeCell ref="AU26:AX26"/>
    <mergeCell ref="AU27:AX27"/>
    <mergeCell ref="AU28:AX28"/>
    <mergeCell ref="AU29:AX29"/>
    <mergeCell ref="AU30:AX30"/>
    <mergeCell ref="AU31:AX31"/>
    <mergeCell ref="AU32:AX32"/>
    <mergeCell ref="AU33:AX33"/>
    <mergeCell ref="AU34:AX34"/>
    <mergeCell ref="AU35:AX35"/>
    <mergeCell ref="AU36:AX36"/>
    <mergeCell ref="AU37:AX37"/>
    <mergeCell ref="AU38:AX38"/>
    <mergeCell ref="AU39:AX39"/>
    <mergeCell ref="AU40:AX40"/>
    <mergeCell ref="AU41:AX41"/>
    <mergeCell ref="AU42:AX42"/>
    <mergeCell ref="AQ197:AT197"/>
    <mergeCell ref="AQ198:AT198"/>
    <mergeCell ref="AQ199:AT199"/>
    <mergeCell ref="AQ200:AT200"/>
    <mergeCell ref="AQ201:AT201"/>
    <mergeCell ref="AQ202:AT202"/>
    <mergeCell ref="AQ203:AT203"/>
    <mergeCell ref="AQ204:AT204"/>
    <mergeCell ref="AQ205:AT205"/>
    <mergeCell ref="AQ206:AT206"/>
    <mergeCell ref="AM6:AP6"/>
    <mergeCell ref="AQ6:AT6"/>
    <mergeCell ref="AU6:AX6"/>
    <mergeCell ref="AU7:AX7"/>
    <mergeCell ref="AU8:AX8"/>
    <mergeCell ref="AU9:AX9"/>
    <mergeCell ref="AU10:AX10"/>
    <mergeCell ref="AU11:AX11"/>
    <mergeCell ref="AU12:AX12"/>
    <mergeCell ref="AU13:AX13"/>
    <mergeCell ref="AU14:AX14"/>
    <mergeCell ref="AU15:AX15"/>
    <mergeCell ref="AU16:AX16"/>
    <mergeCell ref="AU17:AX17"/>
    <mergeCell ref="AU18:AX18"/>
    <mergeCell ref="AU19:AX19"/>
    <mergeCell ref="AU20:AX20"/>
    <mergeCell ref="AU21:AX21"/>
    <mergeCell ref="AU22:AX22"/>
    <mergeCell ref="AU23:AX23"/>
    <mergeCell ref="AU24:AX24"/>
    <mergeCell ref="AU25:AX25"/>
    <mergeCell ref="AQ180:AT180"/>
    <mergeCell ref="AQ181:AT181"/>
    <mergeCell ref="AQ182:AT182"/>
    <mergeCell ref="AQ183:AT183"/>
    <mergeCell ref="AQ184:AT184"/>
    <mergeCell ref="AQ185:AT185"/>
    <mergeCell ref="AQ186:AT186"/>
    <mergeCell ref="AQ187:AT187"/>
    <mergeCell ref="AQ188:AT188"/>
    <mergeCell ref="AQ189:AT189"/>
    <mergeCell ref="AQ190:AT190"/>
    <mergeCell ref="AQ191:AT191"/>
    <mergeCell ref="AQ192:AT192"/>
    <mergeCell ref="AQ193:AT193"/>
    <mergeCell ref="AQ194:AT194"/>
    <mergeCell ref="AQ195:AT195"/>
    <mergeCell ref="AQ196:AT196"/>
    <mergeCell ref="AQ163:AT163"/>
    <mergeCell ref="AQ164:AT164"/>
    <mergeCell ref="AQ165:AT165"/>
    <mergeCell ref="AQ166:AT166"/>
    <mergeCell ref="AQ167:AT167"/>
    <mergeCell ref="AQ168:AT168"/>
    <mergeCell ref="AQ169:AT169"/>
    <mergeCell ref="AQ170:AT170"/>
    <mergeCell ref="AQ171:AT171"/>
    <mergeCell ref="AQ172:AT172"/>
    <mergeCell ref="AQ173:AT173"/>
    <mergeCell ref="AQ174:AT174"/>
    <mergeCell ref="AQ175:AT175"/>
    <mergeCell ref="AQ176:AT176"/>
    <mergeCell ref="AQ177:AT177"/>
    <mergeCell ref="AQ178:AT178"/>
    <mergeCell ref="AQ179:AT179"/>
    <mergeCell ref="AQ146:AT146"/>
    <mergeCell ref="AQ147:AT147"/>
    <mergeCell ref="AQ148:AT148"/>
    <mergeCell ref="AQ149:AT149"/>
    <mergeCell ref="AQ150:AT150"/>
    <mergeCell ref="AQ151:AT151"/>
    <mergeCell ref="AQ152:AT152"/>
    <mergeCell ref="AQ153:AT153"/>
    <mergeCell ref="AQ154:AT154"/>
    <mergeCell ref="AQ155:AT155"/>
    <mergeCell ref="AQ156:AT156"/>
    <mergeCell ref="AQ157:AT157"/>
    <mergeCell ref="AQ158:AT158"/>
    <mergeCell ref="AQ159:AT159"/>
    <mergeCell ref="AQ160:AT160"/>
    <mergeCell ref="AQ161:AT161"/>
    <mergeCell ref="AQ162:AT162"/>
    <mergeCell ref="AQ129:AT129"/>
    <mergeCell ref="AQ130:AT130"/>
    <mergeCell ref="AQ131:AT131"/>
    <mergeCell ref="AQ132:AT132"/>
    <mergeCell ref="AQ133:AT133"/>
    <mergeCell ref="AQ134:AT134"/>
    <mergeCell ref="AQ135:AT135"/>
    <mergeCell ref="AQ136:AT136"/>
    <mergeCell ref="AQ137:AT137"/>
    <mergeCell ref="AQ138:AT138"/>
    <mergeCell ref="AQ139:AT139"/>
    <mergeCell ref="AQ140:AT140"/>
    <mergeCell ref="AQ141:AT141"/>
    <mergeCell ref="AQ142:AT142"/>
    <mergeCell ref="AQ143:AT143"/>
    <mergeCell ref="AQ144:AT144"/>
    <mergeCell ref="AQ145:AT145"/>
    <mergeCell ref="AQ112:AT112"/>
    <mergeCell ref="AQ113:AT113"/>
    <mergeCell ref="AQ114:AT114"/>
    <mergeCell ref="AQ115:AT115"/>
    <mergeCell ref="AQ116:AT116"/>
    <mergeCell ref="AQ117:AT117"/>
    <mergeCell ref="AQ118:AT118"/>
    <mergeCell ref="AQ119:AT119"/>
    <mergeCell ref="AQ120:AT120"/>
    <mergeCell ref="AQ121:AT121"/>
    <mergeCell ref="AQ122:AT122"/>
    <mergeCell ref="AQ123:AT123"/>
    <mergeCell ref="AQ124:AT124"/>
    <mergeCell ref="AQ125:AT125"/>
    <mergeCell ref="AQ126:AT126"/>
    <mergeCell ref="AQ127:AT127"/>
    <mergeCell ref="AQ128:AT128"/>
    <mergeCell ref="AQ85:AT85"/>
    <mergeCell ref="AQ86:AT86"/>
    <mergeCell ref="AQ87:AT87"/>
    <mergeCell ref="AQ88:AT88"/>
    <mergeCell ref="AQ89:AT89"/>
    <mergeCell ref="AQ90:AT90"/>
    <mergeCell ref="AQ91:AT91"/>
    <mergeCell ref="AQ93:AT93"/>
    <mergeCell ref="AQ94:AT94"/>
    <mergeCell ref="AQ95:AT95"/>
    <mergeCell ref="AQ96:AT96"/>
    <mergeCell ref="AQ97:AT97"/>
    <mergeCell ref="AQ98:AT98"/>
    <mergeCell ref="AQ99:AT99"/>
    <mergeCell ref="AQ100:AT100"/>
    <mergeCell ref="AQ101:AT101"/>
    <mergeCell ref="AQ102:AT102"/>
    <mergeCell ref="AQ92:AT92"/>
    <mergeCell ref="AQ68:AT68"/>
    <mergeCell ref="AQ69:AT69"/>
    <mergeCell ref="AQ70:AT70"/>
    <mergeCell ref="AQ71:AT71"/>
    <mergeCell ref="AQ72:AT72"/>
    <mergeCell ref="AQ73:AT73"/>
    <mergeCell ref="AQ74:AT74"/>
    <mergeCell ref="AQ75:AT75"/>
    <mergeCell ref="AQ76:AT76"/>
    <mergeCell ref="AQ77:AT77"/>
    <mergeCell ref="AQ78:AT78"/>
    <mergeCell ref="AQ79:AT79"/>
    <mergeCell ref="AQ80:AT80"/>
    <mergeCell ref="AQ81:AT81"/>
    <mergeCell ref="AQ82:AT82"/>
    <mergeCell ref="AQ83:AT83"/>
    <mergeCell ref="AQ84:AT84"/>
    <mergeCell ref="AQ51:AT51"/>
    <mergeCell ref="AQ52:AT52"/>
    <mergeCell ref="AQ53:AT53"/>
    <mergeCell ref="AQ54:AT54"/>
    <mergeCell ref="AQ55:AT55"/>
    <mergeCell ref="AQ56:AT56"/>
    <mergeCell ref="AQ57:AT57"/>
    <mergeCell ref="AQ58:AT58"/>
    <mergeCell ref="AQ59:AT59"/>
    <mergeCell ref="AQ60:AT60"/>
    <mergeCell ref="AQ61:AT61"/>
    <mergeCell ref="AQ62:AT62"/>
    <mergeCell ref="AQ63:AT63"/>
    <mergeCell ref="AQ64:AT64"/>
    <mergeCell ref="AQ65:AT65"/>
    <mergeCell ref="AQ66:AT66"/>
    <mergeCell ref="AQ67:AT67"/>
    <mergeCell ref="AQ34:AT34"/>
    <mergeCell ref="AQ35:AT35"/>
    <mergeCell ref="AQ36:AT36"/>
    <mergeCell ref="AQ37:AT37"/>
    <mergeCell ref="AQ38:AT38"/>
    <mergeCell ref="AQ39:AT39"/>
    <mergeCell ref="AQ40:AT40"/>
    <mergeCell ref="AQ41:AT41"/>
    <mergeCell ref="AQ42:AT42"/>
    <mergeCell ref="AQ43:AT43"/>
    <mergeCell ref="AQ44:AT44"/>
    <mergeCell ref="AQ45:AT45"/>
    <mergeCell ref="AQ46:AT46"/>
    <mergeCell ref="AQ47:AT47"/>
    <mergeCell ref="AQ48:AT48"/>
    <mergeCell ref="AQ49:AT49"/>
    <mergeCell ref="AQ50:AT50"/>
    <mergeCell ref="AM203:AP203"/>
    <mergeCell ref="AM204:AP204"/>
    <mergeCell ref="AM205:AP205"/>
    <mergeCell ref="AM206:AP206"/>
    <mergeCell ref="AQ7:AT7"/>
    <mergeCell ref="AQ8:AT8"/>
    <mergeCell ref="AQ9:AT9"/>
    <mergeCell ref="AQ10:AT10"/>
    <mergeCell ref="AQ11:AT11"/>
    <mergeCell ref="AQ12:AT12"/>
    <mergeCell ref="AQ13:AT13"/>
    <mergeCell ref="AQ14:AT14"/>
    <mergeCell ref="AQ15:AT15"/>
    <mergeCell ref="AQ16:AT16"/>
    <mergeCell ref="AQ17:AT17"/>
    <mergeCell ref="AQ18:AT18"/>
    <mergeCell ref="AQ19:AT19"/>
    <mergeCell ref="AQ20:AT20"/>
    <mergeCell ref="AQ21:AT21"/>
    <mergeCell ref="AQ22:AT22"/>
    <mergeCell ref="AQ23:AT23"/>
    <mergeCell ref="AQ24:AT24"/>
    <mergeCell ref="AQ25:AT25"/>
    <mergeCell ref="AQ26:AT26"/>
    <mergeCell ref="AQ27:AT27"/>
    <mergeCell ref="AQ28:AT28"/>
    <mergeCell ref="AQ29:AT29"/>
    <mergeCell ref="AQ30:AT30"/>
    <mergeCell ref="AQ31:AT31"/>
    <mergeCell ref="AQ32:AT32"/>
    <mergeCell ref="AQ33:AT33"/>
    <mergeCell ref="AM95:AP95"/>
    <mergeCell ref="AM97:AP97"/>
    <mergeCell ref="AM98:AP98"/>
    <mergeCell ref="AM99:AP99"/>
    <mergeCell ref="AM100:AP100"/>
    <mergeCell ref="AM101:AP101"/>
    <mergeCell ref="AM102:AP102"/>
    <mergeCell ref="AM103:AP103"/>
    <mergeCell ref="AM104:AP104"/>
    <mergeCell ref="AM105:AP105"/>
    <mergeCell ref="AM106:AP106"/>
    <mergeCell ref="AM107:AP107"/>
    <mergeCell ref="AM108:AP108"/>
    <mergeCell ref="AM109:AP109"/>
    <mergeCell ref="AM110:AP110"/>
    <mergeCell ref="AM111:AP111"/>
    <mergeCell ref="AM7:AP7"/>
    <mergeCell ref="AM8:AP8"/>
    <mergeCell ref="AM9:AP9"/>
    <mergeCell ref="AM10:AP10"/>
    <mergeCell ref="AM11:AP11"/>
    <mergeCell ref="AM12:AP12"/>
    <mergeCell ref="AM13:AP13"/>
    <mergeCell ref="AM14:AP14"/>
    <mergeCell ref="AM15:AP15"/>
    <mergeCell ref="AM16:AP16"/>
    <mergeCell ref="AM17:AP17"/>
    <mergeCell ref="AM18:AP18"/>
    <mergeCell ref="AM19:AP19"/>
    <mergeCell ref="AM20:AP20"/>
    <mergeCell ref="AM21:AP21"/>
    <mergeCell ref="AM22:AP22"/>
    <mergeCell ref="BG206:BH206"/>
    <mergeCell ref="A2:BH2"/>
    <mergeCell ref="A206:B206"/>
    <mergeCell ref="C206:AB206"/>
    <mergeCell ref="AC206:AD206"/>
    <mergeCell ref="AE206:AH206"/>
    <mergeCell ref="AI206:AL206"/>
    <mergeCell ref="BC206:BF206"/>
    <mergeCell ref="BG204:BH204"/>
    <mergeCell ref="A205:B205"/>
    <mergeCell ref="C205:AB205"/>
    <mergeCell ref="AC205:AD205"/>
    <mergeCell ref="AE205:AH205"/>
    <mergeCell ref="AI205:AL205"/>
    <mergeCell ref="BC205:BF205"/>
    <mergeCell ref="BG205:BH205"/>
    <mergeCell ref="A204:B204"/>
    <mergeCell ref="C204:AB204"/>
    <mergeCell ref="AC204:AD204"/>
    <mergeCell ref="AE204:AH204"/>
    <mergeCell ref="AI204:AL204"/>
    <mergeCell ref="BC204:BF204"/>
    <mergeCell ref="BG202:BH202"/>
    <mergeCell ref="A203:B203"/>
    <mergeCell ref="C203:AB203"/>
    <mergeCell ref="AC203:AD203"/>
    <mergeCell ref="AE203:AH203"/>
    <mergeCell ref="AI203:AL203"/>
    <mergeCell ref="BC203:BF203"/>
    <mergeCell ref="BG203:BH203"/>
    <mergeCell ref="A202:B202"/>
    <mergeCell ref="C202:AB202"/>
    <mergeCell ref="AC202:AD202"/>
    <mergeCell ref="AE202:AH202"/>
    <mergeCell ref="AI202:AL202"/>
    <mergeCell ref="BC202:BF202"/>
    <mergeCell ref="BG200:BH200"/>
    <mergeCell ref="A201:B201"/>
    <mergeCell ref="C201:AB201"/>
    <mergeCell ref="AC201:AD201"/>
    <mergeCell ref="AE201:AH201"/>
    <mergeCell ref="AI201:AL201"/>
    <mergeCell ref="BC201:BF201"/>
    <mergeCell ref="BG201:BH201"/>
    <mergeCell ref="A200:B200"/>
    <mergeCell ref="C200:AB200"/>
    <mergeCell ref="AC200:AD200"/>
    <mergeCell ref="AE200:AH200"/>
    <mergeCell ref="AI200:AL200"/>
    <mergeCell ref="BC200:BF200"/>
    <mergeCell ref="AM200:AP200"/>
    <mergeCell ref="AM201:AP201"/>
    <mergeCell ref="AM202:AP202"/>
    <mergeCell ref="BG198:BH198"/>
    <mergeCell ref="A199:B199"/>
    <mergeCell ref="C199:AB199"/>
    <mergeCell ref="AC199:AD199"/>
    <mergeCell ref="AE199:AH199"/>
    <mergeCell ref="AI199:AL199"/>
    <mergeCell ref="BC199:BF199"/>
    <mergeCell ref="BG199:BH199"/>
    <mergeCell ref="A198:B198"/>
    <mergeCell ref="C198:AB198"/>
    <mergeCell ref="AC198:AD198"/>
    <mergeCell ref="AE198:AH198"/>
    <mergeCell ref="AI198:AL198"/>
    <mergeCell ref="BC198:BF198"/>
    <mergeCell ref="BG196:BH196"/>
    <mergeCell ref="A197:B197"/>
    <mergeCell ref="C197:AB197"/>
    <mergeCell ref="AC197:AD197"/>
    <mergeCell ref="AE197:AH197"/>
    <mergeCell ref="AI197:AL197"/>
    <mergeCell ref="BC197:BF197"/>
    <mergeCell ref="BG197:BH197"/>
    <mergeCell ref="A196:B196"/>
    <mergeCell ref="C196:AB196"/>
    <mergeCell ref="AC196:AD196"/>
    <mergeCell ref="AE196:AH196"/>
    <mergeCell ref="AI196:AL196"/>
    <mergeCell ref="BC196:BF196"/>
    <mergeCell ref="AM196:AP196"/>
    <mergeCell ref="AM197:AP197"/>
    <mergeCell ref="AM198:AP198"/>
    <mergeCell ref="AM199:AP199"/>
    <mergeCell ref="BG194:BH194"/>
    <mergeCell ref="A195:B195"/>
    <mergeCell ref="C195:AB195"/>
    <mergeCell ref="AC195:AD195"/>
    <mergeCell ref="AE195:AH195"/>
    <mergeCell ref="AI195:AL195"/>
    <mergeCell ref="BC195:BF195"/>
    <mergeCell ref="BG195:BH195"/>
    <mergeCell ref="A194:B194"/>
    <mergeCell ref="C194:AB194"/>
    <mergeCell ref="AC194:AD194"/>
    <mergeCell ref="AE194:AH194"/>
    <mergeCell ref="AI194:AL194"/>
    <mergeCell ref="BC194:BF194"/>
    <mergeCell ref="BG192:BH192"/>
    <mergeCell ref="A193:B193"/>
    <mergeCell ref="C193:AB193"/>
    <mergeCell ref="AC193:AD193"/>
    <mergeCell ref="AE193:AH193"/>
    <mergeCell ref="AI193:AL193"/>
    <mergeCell ref="BC193:BF193"/>
    <mergeCell ref="BG193:BH193"/>
    <mergeCell ref="A192:B192"/>
    <mergeCell ref="C192:AB192"/>
    <mergeCell ref="AC192:AD192"/>
    <mergeCell ref="AE192:AH192"/>
    <mergeCell ref="AI192:AL192"/>
    <mergeCell ref="BC192:BF192"/>
    <mergeCell ref="AM192:AP192"/>
    <mergeCell ref="AM193:AP193"/>
    <mergeCell ref="AM194:AP194"/>
    <mergeCell ref="AM195:AP195"/>
    <mergeCell ref="BG190:BH190"/>
    <mergeCell ref="A191:B191"/>
    <mergeCell ref="C191:AB191"/>
    <mergeCell ref="AC191:AD191"/>
    <mergeCell ref="AE191:AH191"/>
    <mergeCell ref="AI191:AL191"/>
    <mergeCell ref="BC191:BF191"/>
    <mergeCell ref="BG191:BH191"/>
    <mergeCell ref="A190:B190"/>
    <mergeCell ref="C190:AB190"/>
    <mergeCell ref="AC190:AD190"/>
    <mergeCell ref="AE190:AH190"/>
    <mergeCell ref="AI190:AL190"/>
    <mergeCell ref="BC190:BF190"/>
    <mergeCell ref="BG188:BH188"/>
    <mergeCell ref="A189:B189"/>
    <mergeCell ref="C189:AB189"/>
    <mergeCell ref="AC189:AD189"/>
    <mergeCell ref="AE189:AH189"/>
    <mergeCell ref="AI189:AL189"/>
    <mergeCell ref="BC189:BF189"/>
    <mergeCell ref="BG189:BH189"/>
    <mergeCell ref="A188:B188"/>
    <mergeCell ref="C188:AB188"/>
    <mergeCell ref="AC188:AD188"/>
    <mergeCell ref="AE188:AH188"/>
    <mergeCell ref="AI188:AL188"/>
    <mergeCell ref="BC188:BF188"/>
    <mergeCell ref="AM188:AP188"/>
    <mergeCell ref="AM189:AP189"/>
    <mergeCell ref="AM190:AP190"/>
    <mergeCell ref="AM191:AP191"/>
    <mergeCell ref="BG186:BH186"/>
    <mergeCell ref="A187:B187"/>
    <mergeCell ref="C187:AB187"/>
    <mergeCell ref="AC187:AD187"/>
    <mergeCell ref="AE187:AH187"/>
    <mergeCell ref="AI187:AL187"/>
    <mergeCell ref="BC187:BF187"/>
    <mergeCell ref="BG187:BH187"/>
    <mergeCell ref="A186:B186"/>
    <mergeCell ref="C186:AB186"/>
    <mergeCell ref="AC186:AD186"/>
    <mergeCell ref="AE186:AH186"/>
    <mergeCell ref="AI186:AL186"/>
    <mergeCell ref="BC186:BF186"/>
    <mergeCell ref="BG184:BH184"/>
    <mergeCell ref="A185:B185"/>
    <mergeCell ref="C185:AB185"/>
    <mergeCell ref="AC185:AD185"/>
    <mergeCell ref="AE185:AH185"/>
    <mergeCell ref="AI185:AL185"/>
    <mergeCell ref="BC185:BF185"/>
    <mergeCell ref="BG185:BH185"/>
    <mergeCell ref="A184:B184"/>
    <mergeCell ref="C184:AB184"/>
    <mergeCell ref="AC184:AD184"/>
    <mergeCell ref="AE184:AH184"/>
    <mergeCell ref="AI184:AL184"/>
    <mergeCell ref="BC184:BF184"/>
    <mergeCell ref="AM184:AP184"/>
    <mergeCell ref="AM185:AP185"/>
    <mergeCell ref="AM186:AP186"/>
    <mergeCell ref="AM187:AP187"/>
    <mergeCell ref="BG182:BH182"/>
    <mergeCell ref="A183:B183"/>
    <mergeCell ref="C183:AB183"/>
    <mergeCell ref="AC183:AD183"/>
    <mergeCell ref="AE183:AH183"/>
    <mergeCell ref="AI183:AL183"/>
    <mergeCell ref="BC183:BF183"/>
    <mergeCell ref="BG183:BH183"/>
    <mergeCell ref="A182:B182"/>
    <mergeCell ref="C182:AB182"/>
    <mergeCell ref="AC182:AD182"/>
    <mergeCell ref="AE182:AH182"/>
    <mergeCell ref="AI182:AL182"/>
    <mergeCell ref="BC182:BF182"/>
    <mergeCell ref="BG180:BH180"/>
    <mergeCell ref="A181:B181"/>
    <mergeCell ref="C181:AB181"/>
    <mergeCell ref="AC181:AD181"/>
    <mergeCell ref="AE181:AH181"/>
    <mergeCell ref="AI181:AL181"/>
    <mergeCell ref="BC181:BF181"/>
    <mergeCell ref="BG181:BH181"/>
    <mergeCell ref="A180:B180"/>
    <mergeCell ref="C180:AB180"/>
    <mergeCell ref="AC180:AD180"/>
    <mergeCell ref="AE180:AH180"/>
    <mergeCell ref="AI180:AL180"/>
    <mergeCell ref="BC180:BF180"/>
    <mergeCell ref="AM180:AP180"/>
    <mergeCell ref="AM181:AP181"/>
    <mergeCell ref="AM182:AP182"/>
    <mergeCell ref="AM183:AP183"/>
    <mergeCell ref="BG178:BH178"/>
    <mergeCell ref="A179:B179"/>
    <mergeCell ref="C179:AB179"/>
    <mergeCell ref="AC179:AD179"/>
    <mergeCell ref="AE179:AH179"/>
    <mergeCell ref="AI179:AL179"/>
    <mergeCell ref="BC179:BF179"/>
    <mergeCell ref="BG179:BH179"/>
    <mergeCell ref="A178:B178"/>
    <mergeCell ref="C178:AB178"/>
    <mergeCell ref="AC178:AD178"/>
    <mergeCell ref="AE178:AH178"/>
    <mergeCell ref="AI178:AL178"/>
    <mergeCell ref="BC178:BF178"/>
    <mergeCell ref="BG176:BH176"/>
    <mergeCell ref="A177:B177"/>
    <mergeCell ref="C177:AB177"/>
    <mergeCell ref="AC177:AD177"/>
    <mergeCell ref="AE177:AH177"/>
    <mergeCell ref="AI177:AL177"/>
    <mergeCell ref="BC177:BF177"/>
    <mergeCell ref="BG177:BH177"/>
    <mergeCell ref="A176:B176"/>
    <mergeCell ref="C176:AB176"/>
    <mergeCell ref="AC176:AD176"/>
    <mergeCell ref="AE176:AH176"/>
    <mergeCell ref="AI176:AL176"/>
    <mergeCell ref="BC176:BF176"/>
    <mergeCell ref="AM176:AP176"/>
    <mergeCell ref="AM177:AP177"/>
    <mergeCell ref="AM178:AP178"/>
    <mergeCell ref="AM179:AP179"/>
    <mergeCell ref="BG174:BH174"/>
    <mergeCell ref="A175:B175"/>
    <mergeCell ref="C175:AB175"/>
    <mergeCell ref="AC175:AD175"/>
    <mergeCell ref="AE175:AH175"/>
    <mergeCell ref="AI175:AL175"/>
    <mergeCell ref="BC175:BF175"/>
    <mergeCell ref="BG175:BH175"/>
    <mergeCell ref="A174:B174"/>
    <mergeCell ref="C174:AB174"/>
    <mergeCell ref="AC174:AD174"/>
    <mergeCell ref="AE174:AH174"/>
    <mergeCell ref="AI174:AL174"/>
    <mergeCell ref="BC174:BF174"/>
    <mergeCell ref="BG172:BH172"/>
    <mergeCell ref="A173:B173"/>
    <mergeCell ref="C173:AB173"/>
    <mergeCell ref="AC173:AD173"/>
    <mergeCell ref="AE173:AH173"/>
    <mergeCell ref="AI173:AL173"/>
    <mergeCell ref="BC173:BF173"/>
    <mergeCell ref="BG173:BH173"/>
    <mergeCell ref="A172:B172"/>
    <mergeCell ref="C172:AB172"/>
    <mergeCell ref="AC172:AD172"/>
    <mergeCell ref="AE172:AH172"/>
    <mergeCell ref="AI172:AL172"/>
    <mergeCell ref="BC172:BF172"/>
    <mergeCell ref="AM172:AP172"/>
    <mergeCell ref="AM173:AP173"/>
    <mergeCell ref="AM174:AP174"/>
    <mergeCell ref="AM175:AP175"/>
    <mergeCell ref="BG170:BH170"/>
    <mergeCell ref="A171:B171"/>
    <mergeCell ref="C171:AB171"/>
    <mergeCell ref="AC171:AD171"/>
    <mergeCell ref="AE171:AH171"/>
    <mergeCell ref="AI171:AL171"/>
    <mergeCell ref="BC171:BF171"/>
    <mergeCell ref="BG171:BH171"/>
    <mergeCell ref="A170:B170"/>
    <mergeCell ref="C170:AB170"/>
    <mergeCell ref="AC170:AD170"/>
    <mergeCell ref="AE170:AH170"/>
    <mergeCell ref="AI170:AL170"/>
    <mergeCell ref="BC170:BF170"/>
    <mergeCell ref="BG168:BH168"/>
    <mergeCell ref="A169:B169"/>
    <mergeCell ref="C169:AB169"/>
    <mergeCell ref="AC169:AD169"/>
    <mergeCell ref="AE169:AH169"/>
    <mergeCell ref="AI169:AL169"/>
    <mergeCell ref="BC169:BF169"/>
    <mergeCell ref="BG169:BH169"/>
    <mergeCell ref="A168:B168"/>
    <mergeCell ref="C168:AB168"/>
    <mergeCell ref="AC168:AD168"/>
    <mergeCell ref="AE168:AH168"/>
    <mergeCell ref="AI168:AL168"/>
    <mergeCell ref="BC168:BF168"/>
    <mergeCell ref="AM168:AP168"/>
    <mergeCell ref="AM169:AP169"/>
    <mergeCell ref="AM170:AP170"/>
    <mergeCell ref="AM171:AP171"/>
    <mergeCell ref="BG166:BH166"/>
    <mergeCell ref="A167:B167"/>
    <mergeCell ref="C167:AB167"/>
    <mergeCell ref="AC167:AD167"/>
    <mergeCell ref="AE167:AH167"/>
    <mergeCell ref="AI167:AL167"/>
    <mergeCell ref="BC167:BF167"/>
    <mergeCell ref="BG167:BH167"/>
    <mergeCell ref="A166:B166"/>
    <mergeCell ref="C166:AB166"/>
    <mergeCell ref="AC166:AD166"/>
    <mergeCell ref="AE166:AH166"/>
    <mergeCell ref="AI166:AL166"/>
    <mergeCell ref="BC166:BF166"/>
    <mergeCell ref="BG164:BH164"/>
    <mergeCell ref="A165:B165"/>
    <mergeCell ref="C165:AB165"/>
    <mergeCell ref="AC165:AD165"/>
    <mergeCell ref="AE165:AH165"/>
    <mergeCell ref="AI165:AL165"/>
    <mergeCell ref="BC165:BF165"/>
    <mergeCell ref="BG165:BH165"/>
    <mergeCell ref="A164:B164"/>
    <mergeCell ref="C164:AB164"/>
    <mergeCell ref="AC164:AD164"/>
    <mergeCell ref="AE164:AH164"/>
    <mergeCell ref="AI164:AL164"/>
    <mergeCell ref="BC164:BF164"/>
    <mergeCell ref="AM164:AP164"/>
    <mergeCell ref="AM165:AP165"/>
    <mergeCell ref="AM166:AP166"/>
    <mergeCell ref="AM167:AP167"/>
    <mergeCell ref="BG162:BH162"/>
    <mergeCell ref="A163:B163"/>
    <mergeCell ref="C163:AB163"/>
    <mergeCell ref="AC163:AD163"/>
    <mergeCell ref="AE163:AH163"/>
    <mergeCell ref="AI163:AL163"/>
    <mergeCell ref="BC163:BF163"/>
    <mergeCell ref="BG163:BH163"/>
    <mergeCell ref="A162:B162"/>
    <mergeCell ref="C162:AB162"/>
    <mergeCell ref="AC162:AD162"/>
    <mergeCell ref="AE162:AH162"/>
    <mergeCell ref="AI162:AL162"/>
    <mergeCell ref="BC162:BF162"/>
    <mergeCell ref="BG160:BH160"/>
    <mergeCell ref="A161:B161"/>
    <mergeCell ref="C161:AB161"/>
    <mergeCell ref="AC161:AD161"/>
    <mergeCell ref="AE161:AH161"/>
    <mergeCell ref="AI161:AL161"/>
    <mergeCell ref="BC161:BF161"/>
    <mergeCell ref="BG161:BH161"/>
    <mergeCell ref="A160:B160"/>
    <mergeCell ref="C160:AB160"/>
    <mergeCell ref="AC160:AD160"/>
    <mergeCell ref="AE160:AH160"/>
    <mergeCell ref="AI160:AL160"/>
    <mergeCell ref="BC160:BF160"/>
    <mergeCell ref="AM160:AP160"/>
    <mergeCell ref="AM161:AP161"/>
    <mergeCell ref="AM162:AP162"/>
    <mergeCell ref="AM163:AP163"/>
    <mergeCell ref="BG158:BH158"/>
    <mergeCell ref="A159:B159"/>
    <mergeCell ref="C159:AB159"/>
    <mergeCell ref="AC159:AD159"/>
    <mergeCell ref="AE159:AH159"/>
    <mergeCell ref="AI159:AL159"/>
    <mergeCell ref="BC159:BF159"/>
    <mergeCell ref="BG159:BH159"/>
    <mergeCell ref="A158:B158"/>
    <mergeCell ref="C158:AB158"/>
    <mergeCell ref="AC158:AD158"/>
    <mergeCell ref="AE158:AH158"/>
    <mergeCell ref="AI158:AL158"/>
    <mergeCell ref="BC158:BF158"/>
    <mergeCell ref="BG156:BH156"/>
    <mergeCell ref="A157:B157"/>
    <mergeCell ref="C157:AB157"/>
    <mergeCell ref="AC157:AD157"/>
    <mergeCell ref="AE157:AH157"/>
    <mergeCell ref="AI157:AL157"/>
    <mergeCell ref="BC157:BF157"/>
    <mergeCell ref="BG157:BH157"/>
    <mergeCell ref="A156:B156"/>
    <mergeCell ref="C156:AB156"/>
    <mergeCell ref="AC156:AD156"/>
    <mergeCell ref="AE156:AH156"/>
    <mergeCell ref="AI156:AL156"/>
    <mergeCell ref="BC156:BF156"/>
    <mergeCell ref="AM156:AP156"/>
    <mergeCell ref="AM157:AP157"/>
    <mergeCell ref="AM158:AP158"/>
    <mergeCell ref="AM159:AP159"/>
    <mergeCell ref="BG154:BH154"/>
    <mergeCell ref="A155:B155"/>
    <mergeCell ref="C155:AB155"/>
    <mergeCell ref="AC155:AD155"/>
    <mergeCell ref="AE155:AH155"/>
    <mergeCell ref="AI155:AL155"/>
    <mergeCell ref="BC155:BF155"/>
    <mergeCell ref="BG155:BH155"/>
    <mergeCell ref="A154:B154"/>
    <mergeCell ref="C154:AB154"/>
    <mergeCell ref="AC154:AD154"/>
    <mergeCell ref="AE154:AH154"/>
    <mergeCell ref="AI154:AL154"/>
    <mergeCell ref="BC154:BF154"/>
    <mergeCell ref="BG152:BH152"/>
    <mergeCell ref="A153:B153"/>
    <mergeCell ref="C153:AB153"/>
    <mergeCell ref="AC153:AD153"/>
    <mergeCell ref="AE153:AH153"/>
    <mergeCell ref="AI153:AL153"/>
    <mergeCell ref="BC153:BF153"/>
    <mergeCell ref="BG153:BH153"/>
    <mergeCell ref="A152:B152"/>
    <mergeCell ref="C152:AB152"/>
    <mergeCell ref="AC152:AD152"/>
    <mergeCell ref="AE152:AH152"/>
    <mergeCell ref="AI152:AL152"/>
    <mergeCell ref="BC152:BF152"/>
    <mergeCell ref="AM152:AP152"/>
    <mergeCell ref="AM153:AP153"/>
    <mergeCell ref="AM154:AP154"/>
    <mergeCell ref="AM155:AP155"/>
    <mergeCell ref="BG150:BH150"/>
    <mergeCell ref="A151:B151"/>
    <mergeCell ref="C151:AB151"/>
    <mergeCell ref="AC151:AD151"/>
    <mergeCell ref="AE151:AH151"/>
    <mergeCell ref="AI151:AL151"/>
    <mergeCell ref="BC151:BF151"/>
    <mergeCell ref="BG151:BH151"/>
    <mergeCell ref="A150:B150"/>
    <mergeCell ref="C150:AB150"/>
    <mergeCell ref="AC150:AD150"/>
    <mergeCell ref="AE150:AH150"/>
    <mergeCell ref="AI150:AL150"/>
    <mergeCell ref="BC150:BF150"/>
    <mergeCell ref="BG148:BH148"/>
    <mergeCell ref="A149:B149"/>
    <mergeCell ref="C149:AB149"/>
    <mergeCell ref="AC149:AD149"/>
    <mergeCell ref="AE149:AH149"/>
    <mergeCell ref="AI149:AL149"/>
    <mergeCell ref="BC149:BF149"/>
    <mergeCell ref="BG149:BH149"/>
    <mergeCell ref="A148:B148"/>
    <mergeCell ref="C148:AB148"/>
    <mergeCell ref="AC148:AD148"/>
    <mergeCell ref="AE148:AH148"/>
    <mergeCell ref="AI148:AL148"/>
    <mergeCell ref="BC148:BF148"/>
    <mergeCell ref="AM148:AP148"/>
    <mergeCell ref="AM149:AP149"/>
    <mergeCell ref="AM150:AP150"/>
    <mergeCell ref="AM151:AP151"/>
    <mergeCell ref="BG146:BH146"/>
    <mergeCell ref="A147:B147"/>
    <mergeCell ref="C147:AB147"/>
    <mergeCell ref="AC147:AD147"/>
    <mergeCell ref="AE147:AH147"/>
    <mergeCell ref="AI147:AL147"/>
    <mergeCell ref="BC147:BF147"/>
    <mergeCell ref="BG147:BH147"/>
    <mergeCell ref="A146:B146"/>
    <mergeCell ref="C146:AB146"/>
    <mergeCell ref="AC146:AD146"/>
    <mergeCell ref="AE146:AH146"/>
    <mergeCell ref="AI146:AL146"/>
    <mergeCell ref="BC146:BF146"/>
    <mergeCell ref="BG144:BH144"/>
    <mergeCell ref="A145:B145"/>
    <mergeCell ref="C145:AB145"/>
    <mergeCell ref="AC145:AD145"/>
    <mergeCell ref="AE145:AH145"/>
    <mergeCell ref="AI145:AL145"/>
    <mergeCell ref="BC145:BF145"/>
    <mergeCell ref="BG145:BH145"/>
    <mergeCell ref="A144:B144"/>
    <mergeCell ref="C144:AB144"/>
    <mergeCell ref="AC144:AD144"/>
    <mergeCell ref="AE144:AH144"/>
    <mergeCell ref="AI144:AL144"/>
    <mergeCell ref="BC144:BF144"/>
    <mergeCell ref="AM144:AP144"/>
    <mergeCell ref="AM145:AP145"/>
    <mergeCell ref="AM146:AP146"/>
    <mergeCell ref="AM147:AP147"/>
    <mergeCell ref="BG142:BH142"/>
    <mergeCell ref="A143:B143"/>
    <mergeCell ref="C143:AB143"/>
    <mergeCell ref="AC143:AD143"/>
    <mergeCell ref="AE143:AH143"/>
    <mergeCell ref="AI143:AL143"/>
    <mergeCell ref="BC143:BF143"/>
    <mergeCell ref="BG143:BH143"/>
    <mergeCell ref="A142:B142"/>
    <mergeCell ref="C142:AB142"/>
    <mergeCell ref="AC142:AD142"/>
    <mergeCell ref="AE142:AH142"/>
    <mergeCell ref="AI142:AL142"/>
    <mergeCell ref="BC142:BF142"/>
    <mergeCell ref="BG140:BH140"/>
    <mergeCell ref="A141:B141"/>
    <mergeCell ref="C141:AB141"/>
    <mergeCell ref="AC141:AD141"/>
    <mergeCell ref="AE141:AH141"/>
    <mergeCell ref="AI141:AL141"/>
    <mergeCell ref="BC141:BF141"/>
    <mergeCell ref="BG141:BH141"/>
    <mergeCell ref="A140:B140"/>
    <mergeCell ref="C140:AB140"/>
    <mergeCell ref="AC140:AD140"/>
    <mergeCell ref="AE140:AH140"/>
    <mergeCell ref="AI140:AL140"/>
    <mergeCell ref="BC140:BF140"/>
    <mergeCell ref="AM140:AP140"/>
    <mergeCell ref="AM141:AP141"/>
    <mergeCell ref="AM142:AP142"/>
    <mergeCell ref="AM143:AP143"/>
    <mergeCell ref="BG138:BH138"/>
    <mergeCell ref="A139:B139"/>
    <mergeCell ref="C139:AB139"/>
    <mergeCell ref="AC139:AD139"/>
    <mergeCell ref="AE139:AH139"/>
    <mergeCell ref="AI139:AL139"/>
    <mergeCell ref="BC139:BF139"/>
    <mergeCell ref="BG139:BH139"/>
    <mergeCell ref="A138:B138"/>
    <mergeCell ref="C138:AB138"/>
    <mergeCell ref="AC138:AD138"/>
    <mergeCell ref="AE138:AH138"/>
    <mergeCell ref="AI138:AL138"/>
    <mergeCell ref="BC138:BF138"/>
    <mergeCell ref="BG136:BH136"/>
    <mergeCell ref="A137:B137"/>
    <mergeCell ref="C137:AB137"/>
    <mergeCell ref="AC137:AD137"/>
    <mergeCell ref="AE137:AH137"/>
    <mergeCell ref="AI137:AL137"/>
    <mergeCell ref="BC137:BF137"/>
    <mergeCell ref="BG137:BH137"/>
    <mergeCell ref="A136:B136"/>
    <mergeCell ref="C136:AB136"/>
    <mergeCell ref="AC136:AD136"/>
    <mergeCell ref="AE136:AH136"/>
    <mergeCell ref="AI136:AL136"/>
    <mergeCell ref="BC136:BF136"/>
    <mergeCell ref="AM136:AP136"/>
    <mergeCell ref="AM137:AP137"/>
    <mergeCell ref="AM138:AP138"/>
    <mergeCell ref="AM139:AP139"/>
    <mergeCell ref="BG134:BH134"/>
    <mergeCell ref="A135:B135"/>
    <mergeCell ref="C135:AB135"/>
    <mergeCell ref="AC135:AD135"/>
    <mergeCell ref="AE135:AH135"/>
    <mergeCell ref="AI135:AL135"/>
    <mergeCell ref="BC135:BF135"/>
    <mergeCell ref="BG135:BH135"/>
    <mergeCell ref="A134:B134"/>
    <mergeCell ref="C134:AB134"/>
    <mergeCell ref="AC134:AD134"/>
    <mergeCell ref="AE134:AH134"/>
    <mergeCell ref="AI134:AL134"/>
    <mergeCell ref="BC134:BF134"/>
    <mergeCell ref="BG132:BH132"/>
    <mergeCell ref="A133:B133"/>
    <mergeCell ref="C133:AB133"/>
    <mergeCell ref="AC133:AD133"/>
    <mergeCell ref="AE133:AH133"/>
    <mergeCell ref="AI133:AL133"/>
    <mergeCell ref="BC133:BF133"/>
    <mergeCell ref="BG133:BH133"/>
    <mergeCell ref="A132:B132"/>
    <mergeCell ref="C132:AB132"/>
    <mergeCell ref="AC132:AD132"/>
    <mergeCell ref="AE132:AH132"/>
    <mergeCell ref="AI132:AL132"/>
    <mergeCell ref="BC132:BF132"/>
    <mergeCell ref="AM132:AP132"/>
    <mergeCell ref="AM133:AP133"/>
    <mergeCell ref="AM134:AP134"/>
    <mergeCell ref="AM135:AP135"/>
    <mergeCell ref="BG130:BH130"/>
    <mergeCell ref="A131:B131"/>
    <mergeCell ref="C131:AB131"/>
    <mergeCell ref="AC131:AD131"/>
    <mergeCell ref="AE131:AH131"/>
    <mergeCell ref="AI131:AL131"/>
    <mergeCell ref="BC131:BF131"/>
    <mergeCell ref="BG131:BH131"/>
    <mergeCell ref="A130:B130"/>
    <mergeCell ref="C130:AB130"/>
    <mergeCell ref="AC130:AD130"/>
    <mergeCell ref="AE130:AH130"/>
    <mergeCell ref="AI130:AL130"/>
    <mergeCell ref="BC130:BF130"/>
    <mergeCell ref="BG128:BH128"/>
    <mergeCell ref="A129:B129"/>
    <mergeCell ref="C129:AB129"/>
    <mergeCell ref="AC129:AD129"/>
    <mergeCell ref="AE129:AH129"/>
    <mergeCell ref="AI129:AL129"/>
    <mergeCell ref="BC129:BF129"/>
    <mergeCell ref="BG129:BH129"/>
    <mergeCell ref="A128:B128"/>
    <mergeCell ref="C128:AB128"/>
    <mergeCell ref="AC128:AD128"/>
    <mergeCell ref="AE128:AH128"/>
    <mergeCell ref="AI128:AL128"/>
    <mergeCell ref="BC128:BF128"/>
    <mergeCell ref="AM128:AP128"/>
    <mergeCell ref="AM129:AP129"/>
    <mergeCell ref="AM130:AP130"/>
    <mergeCell ref="AM131:AP131"/>
    <mergeCell ref="BG126:BH126"/>
    <mergeCell ref="A127:B127"/>
    <mergeCell ref="C127:AB127"/>
    <mergeCell ref="AC127:AD127"/>
    <mergeCell ref="AE127:AH127"/>
    <mergeCell ref="AI127:AL127"/>
    <mergeCell ref="BC127:BF127"/>
    <mergeCell ref="BG127:BH127"/>
    <mergeCell ref="A126:B126"/>
    <mergeCell ref="C126:AB126"/>
    <mergeCell ref="AC126:AD126"/>
    <mergeCell ref="AE126:AH126"/>
    <mergeCell ref="AI126:AL126"/>
    <mergeCell ref="BC126:BF126"/>
    <mergeCell ref="BG124:BH124"/>
    <mergeCell ref="A125:B125"/>
    <mergeCell ref="C125:AB125"/>
    <mergeCell ref="AC125:AD125"/>
    <mergeCell ref="AE125:AH125"/>
    <mergeCell ref="AI125:AL125"/>
    <mergeCell ref="BC125:BF125"/>
    <mergeCell ref="BG125:BH125"/>
    <mergeCell ref="A124:B124"/>
    <mergeCell ref="C124:AB124"/>
    <mergeCell ref="AC124:AD124"/>
    <mergeCell ref="AE124:AH124"/>
    <mergeCell ref="AI124:AL124"/>
    <mergeCell ref="BC124:BF124"/>
    <mergeCell ref="AM124:AP124"/>
    <mergeCell ref="AM125:AP125"/>
    <mergeCell ref="AM126:AP126"/>
    <mergeCell ref="AM127:AP127"/>
    <mergeCell ref="BG122:BH122"/>
    <mergeCell ref="A123:B123"/>
    <mergeCell ref="C123:AB123"/>
    <mergeCell ref="AC123:AD123"/>
    <mergeCell ref="AE123:AH123"/>
    <mergeCell ref="AI123:AL123"/>
    <mergeCell ref="BC123:BF123"/>
    <mergeCell ref="BG123:BH123"/>
    <mergeCell ref="A122:B122"/>
    <mergeCell ref="C122:AB122"/>
    <mergeCell ref="AC122:AD122"/>
    <mergeCell ref="AE122:AH122"/>
    <mergeCell ref="AI122:AL122"/>
    <mergeCell ref="BC122:BF122"/>
    <mergeCell ref="BG120:BH120"/>
    <mergeCell ref="A121:B121"/>
    <mergeCell ref="C121:AB121"/>
    <mergeCell ref="AC121:AD121"/>
    <mergeCell ref="AE121:AH121"/>
    <mergeCell ref="AI121:AL121"/>
    <mergeCell ref="BC121:BF121"/>
    <mergeCell ref="BG121:BH121"/>
    <mergeCell ref="A120:B120"/>
    <mergeCell ref="C120:AB120"/>
    <mergeCell ref="AC120:AD120"/>
    <mergeCell ref="AE120:AH120"/>
    <mergeCell ref="AI120:AL120"/>
    <mergeCell ref="BC120:BF120"/>
    <mergeCell ref="AM120:AP120"/>
    <mergeCell ref="AM121:AP121"/>
    <mergeCell ref="AM122:AP122"/>
    <mergeCell ref="AM123:AP123"/>
    <mergeCell ref="BG118:BH118"/>
    <mergeCell ref="A119:B119"/>
    <mergeCell ref="C119:AB119"/>
    <mergeCell ref="AC119:AD119"/>
    <mergeCell ref="AE119:AH119"/>
    <mergeCell ref="AI119:AL119"/>
    <mergeCell ref="BC119:BF119"/>
    <mergeCell ref="BG119:BH119"/>
    <mergeCell ref="A118:B118"/>
    <mergeCell ref="C118:AB118"/>
    <mergeCell ref="AC118:AD118"/>
    <mergeCell ref="AE118:AH118"/>
    <mergeCell ref="AI118:AL118"/>
    <mergeCell ref="BC118:BF118"/>
    <mergeCell ref="BG116:BH116"/>
    <mergeCell ref="A117:B117"/>
    <mergeCell ref="C117:AB117"/>
    <mergeCell ref="AC117:AD117"/>
    <mergeCell ref="AE117:AH117"/>
    <mergeCell ref="AI117:AL117"/>
    <mergeCell ref="BC117:BF117"/>
    <mergeCell ref="BG117:BH117"/>
    <mergeCell ref="A116:B116"/>
    <mergeCell ref="C116:AB116"/>
    <mergeCell ref="AC116:AD116"/>
    <mergeCell ref="AE116:AH116"/>
    <mergeCell ref="AI116:AL116"/>
    <mergeCell ref="BC116:BF116"/>
    <mergeCell ref="AM116:AP116"/>
    <mergeCell ref="AM117:AP117"/>
    <mergeCell ref="AM118:AP118"/>
    <mergeCell ref="AM119:AP119"/>
    <mergeCell ref="BG114:BH114"/>
    <mergeCell ref="A115:B115"/>
    <mergeCell ref="C115:AB115"/>
    <mergeCell ref="AC115:AD115"/>
    <mergeCell ref="AE115:AH115"/>
    <mergeCell ref="AI115:AL115"/>
    <mergeCell ref="BC115:BF115"/>
    <mergeCell ref="BG115:BH115"/>
    <mergeCell ref="A114:B114"/>
    <mergeCell ref="C114:AB114"/>
    <mergeCell ref="AC114:AD114"/>
    <mergeCell ref="AE114:AH114"/>
    <mergeCell ref="AI114:AL114"/>
    <mergeCell ref="BC114:BF114"/>
    <mergeCell ref="BG112:BH112"/>
    <mergeCell ref="A113:B113"/>
    <mergeCell ref="C113:AB113"/>
    <mergeCell ref="AC113:AD113"/>
    <mergeCell ref="AE113:AH113"/>
    <mergeCell ref="AI113:AL113"/>
    <mergeCell ref="BC113:BF113"/>
    <mergeCell ref="BG113:BH113"/>
    <mergeCell ref="A112:B112"/>
    <mergeCell ref="C112:AB112"/>
    <mergeCell ref="AC112:AD112"/>
    <mergeCell ref="AE112:AH112"/>
    <mergeCell ref="AI112:AL112"/>
    <mergeCell ref="BC112:BF112"/>
    <mergeCell ref="AM112:AP112"/>
    <mergeCell ref="AM113:AP113"/>
    <mergeCell ref="AM114:AP114"/>
    <mergeCell ref="AM115:AP115"/>
    <mergeCell ref="BG110:BH110"/>
    <mergeCell ref="A111:B111"/>
    <mergeCell ref="C111:AB111"/>
    <mergeCell ref="AC111:AD111"/>
    <mergeCell ref="AE111:AH111"/>
    <mergeCell ref="AI111:AL111"/>
    <mergeCell ref="BC111:BF111"/>
    <mergeCell ref="BG111:BH111"/>
    <mergeCell ref="A110:B110"/>
    <mergeCell ref="C110:AB110"/>
    <mergeCell ref="AC110:AD110"/>
    <mergeCell ref="AE110:AH110"/>
    <mergeCell ref="AI110:AL110"/>
    <mergeCell ref="BC110:BF110"/>
    <mergeCell ref="BG108:BH108"/>
    <mergeCell ref="A109:B109"/>
    <mergeCell ref="C109:AB109"/>
    <mergeCell ref="AC109:AD109"/>
    <mergeCell ref="AE109:AH109"/>
    <mergeCell ref="AI109:AL109"/>
    <mergeCell ref="BC109:BF109"/>
    <mergeCell ref="BG109:BH109"/>
    <mergeCell ref="A108:B108"/>
    <mergeCell ref="C108:AB108"/>
    <mergeCell ref="AC108:AD108"/>
    <mergeCell ref="AE108:AH108"/>
    <mergeCell ref="AI108:AL108"/>
    <mergeCell ref="BC108:BF108"/>
    <mergeCell ref="AQ108:AT108"/>
    <mergeCell ref="AQ109:AT109"/>
    <mergeCell ref="AQ110:AT110"/>
    <mergeCell ref="AQ111:AT111"/>
    <mergeCell ref="BG106:BH106"/>
    <mergeCell ref="A107:B107"/>
    <mergeCell ref="C107:AB107"/>
    <mergeCell ref="AC107:AD107"/>
    <mergeCell ref="AE107:AH107"/>
    <mergeCell ref="AI107:AL107"/>
    <mergeCell ref="BC107:BF107"/>
    <mergeCell ref="BG107:BH107"/>
    <mergeCell ref="A106:B106"/>
    <mergeCell ref="C106:AB106"/>
    <mergeCell ref="AC106:AD106"/>
    <mergeCell ref="AE106:AH106"/>
    <mergeCell ref="AI106:AL106"/>
    <mergeCell ref="BC106:BF106"/>
    <mergeCell ref="BG104:BH104"/>
    <mergeCell ref="A105:B105"/>
    <mergeCell ref="C105:AB105"/>
    <mergeCell ref="AC105:AD105"/>
    <mergeCell ref="AE105:AH105"/>
    <mergeCell ref="AI105:AL105"/>
    <mergeCell ref="BC105:BF105"/>
    <mergeCell ref="BG105:BH105"/>
    <mergeCell ref="A104:B104"/>
    <mergeCell ref="C104:AB104"/>
    <mergeCell ref="AC104:AD104"/>
    <mergeCell ref="AE104:AH104"/>
    <mergeCell ref="AI104:AL104"/>
    <mergeCell ref="BC104:BF104"/>
    <mergeCell ref="AQ104:AT104"/>
    <mergeCell ref="AQ105:AT105"/>
    <mergeCell ref="AQ106:AT106"/>
    <mergeCell ref="AQ107:AT107"/>
    <mergeCell ref="BG102:BH102"/>
    <mergeCell ref="A103:B103"/>
    <mergeCell ref="C103:AB103"/>
    <mergeCell ref="AC103:AD103"/>
    <mergeCell ref="AE103:AH103"/>
    <mergeCell ref="AI103:AL103"/>
    <mergeCell ref="BC103:BF103"/>
    <mergeCell ref="BG103:BH103"/>
    <mergeCell ref="A102:B102"/>
    <mergeCell ref="C102:AB102"/>
    <mergeCell ref="AC102:AD102"/>
    <mergeCell ref="AE102:AH102"/>
    <mergeCell ref="AI102:AL102"/>
    <mergeCell ref="BC102:BF102"/>
    <mergeCell ref="BG100:BH100"/>
    <mergeCell ref="A101:B101"/>
    <mergeCell ref="C101:AB101"/>
    <mergeCell ref="AC101:AD101"/>
    <mergeCell ref="AE101:AH101"/>
    <mergeCell ref="AI101:AL101"/>
    <mergeCell ref="BC101:BF101"/>
    <mergeCell ref="BG101:BH101"/>
    <mergeCell ref="A100:B100"/>
    <mergeCell ref="C100:AB100"/>
    <mergeCell ref="AC100:AD100"/>
    <mergeCell ref="AE100:AH100"/>
    <mergeCell ref="AI100:AL100"/>
    <mergeCell ref="BC100:BF100"/>
    <mergeCell ref="AQ103:AT103"/>
    <mergeCell ref="AY100:BB100"/>
    <mergeCell ref="AY101:BB101"/>
    <mergeCell ref="AY102:BB102"/>
    <mergeCell ref="BG98:BH98"/>
    <mergeCell ref="A99:B99"/>
    <mergeCell ref="C99:AB99"/>
    <mergeCell ref="AC99:AD99"/>
    <mergeCell ref="AE99:AH99"/>
    <mergeCell ref="AI99:AL99"/>
    <mergeCell ref="BC99:BF99"/>
    <mergeCell ref="BG99:BH99"/>
    <mergeCell ref="A98:B98"/>
    <mergeCell ref="C98:AB98"/>
    <mergeCell ref="AC98:AD98"/>
    <mergeCell ref="AE98:AH98"/>
    <mergeCell ref="AI98:AL98"/>
    <mergeCell ref="BC98:BF98"/>
    <mergeCell ref="BG96:BH96"/>
    <mergeCell ref="A97:B97"/>
    <mergeCell ref="C97:AB97"/>
    <mergeCell ref="AC97:AD97"/>
    <mergeCell ref="AE97:AH97"/>
    <mergeCell ref="AI97:AL97"/>
    <mergeCell ref="BC97:BF97"/>
    <mergeCell ref="BG97:BH97"/>
    <mergeCell ref="A96:B96"/>
    <mergeCell ref="C96:AB96"/>
    <mergeCell ref="AC96:AD96"/>
    <mergeCell ref="AE96:AH96"/>
    <mergeCell ref="AI96:AL96"/>
    <mergeCell ref="BC96:BF96"/>
    <mergeCell ref="AY97:BB97"/>
    <mergeCell ref="AY98:BB98"/>
    <mergeCell ref="AY99:BB99"/>
    <mergeCell ref="AM96:AP96"/>
    <mergeCell ref="BG94:BH94"/>
    <mergeCell ref="A95:B95"/>
    <mergeCell ref="C95:AB95"/>
    <mergeCell ref="AC95:AD95"/>
    <mergeCell ref="AE95:AH95"/>
    <mergeCell ref="AI95:AL95"/>
    <mergeCell ref="BC95:BF95"/>
    <mergeCell ref="BG95:BH95"/>
    <mergeCell ref="A94:B94"/>
    <mergeCell ref="C94:AB94"/>
    <mergeCell ref="AC94:AD94"/>
    <mergeCell ref="AE94:AH94"/>
    <mergeCell ref="AI94:AL94"/>
    <mergeCell ref="BC94:BF94"/>
    <mergeCell ref="BG91:BH91"/>
    <mergeCell ref="A92:B92"/>
    <mergeCell ref="A93:B93"/>
    <mergeCell ref="C93:AB93"/>
    <mergeCell ref="AC93:AD93"/>
    <mergeCell ref="AE93:AH93"/>
    <mergeCell ref="AI93:AL93"/>
    <mergeCell ref="BC93:BF93"/>
    <mergeCell ref="BG93:BH93"/>
    <mergeCell ref="A91:B91"/>
    <mergeCell ref="C91:AB91"/>
    <mergeCell ref="AC91:AD91"/>
    <mergeCell ref="AE91:AH91"/>
    <mergeCell ref="AI91:AL91"/>
    <mergeCell ref="BC91:BF91"/>
    <mergeCell ref="AM91:AP91"/>
    <mergeCell ref="AM93:AP93"/>
    <mergeCell ref="AM94:AP94"/>
    <mergeCell ref="BG89:BH89"/>
    <mergeCell ref="A90:B90"/>
    <mergeCell ref="C90:AB90"/>
    <mergeCell ref="AC90:AD90"/>
    <mergeCell ref="AE90:AH90"/>
    <mergeCell ref="AI90:AL90"/>
    <mergeCell ref="BC90:BF90"/>
    <mergeCell ref="BG90:BH90"/>
    <mergeCell ref="A89:B89"/>
    <mergeCell ref="C89:AB89"/>
    <mergeCell ref="AC89:AD89"/>
    <mergeCell ref="AE89:AH89"/>
    <mergeCell ref="AI89:AL89"/>
    <mergeCell ref="BC89:BF89"/>
    <mergeCell ref="BG87:BH87"/>
    <mergeCell ref="A88:B88"/>
    <mergeCell ref="C88:AB88"/>
    <mergeCell ref="AC88:AD88"/>
    <mergeCell ref="AE88:AH88"/>
    <mergeCell ref="AI88:AL88"/>
    <mergeCell ref="BC88:BF88"/>
    <mergeCell ref="BG88:BH88"/>
    <mergeCell ref="A87:B87"/>
    <mergeCell ref="C87:AB87"/>
    <mergeCell ref="AC87:AD87"/>
    <mergeCell ref="AE87:AH87"/>
    <mergeCell ref="AI87:AL87"/>
    <mergeCell ref="BC87:BF87"/>
    <mergeCell ref="AM87:AP87"/>
    <mergeCell ref="AM88:AP88"/>
    <mergeCell ref="AM89:AP89"/>
    <mergeCell ref="AM90:AP90"/>
    <mergeCell ref="BG85:BH85"/>
    <mergeCell ref="A86:B86"/>
    <mergeCell ref="C86:AB86"/>
    <mergeCell ref="AC86:AD86"/>
    <mergeCell ref="AE86:AH86"/>
    <mergeCell ref="AI86:AL86"/>
    <mergeCell ref="BC86:BF86"/>
    <mergeCell ref="BG86:BH86"/>
    <mergeCell ref="A85:B85"/>
    <mergeCell ref="C85:AB85"/>
    <mergeCell ref="AC85:AD85"/>
    <mergeCell ref="AE85:AH85"/>
    <mergeCell ref="AI85:AL85"/>
    <mergeCell ref="BC85:BF85"/>
    <mergeCell ref="BG83:BH83"/>
    <mergeCell ref="A84:B84"/>
    <mergeCell ref="C84:AB84"/>
    <mergeCell ref="AC84:AD84"/>
    <mergeCell ref="AE84:AH84"/>
    <mergeCell ref="AI84:AL84"/>
    <mergeCell ref="BC84:BF84"/>
    <mergeCell ref="BG84:BH84"/>
    <mergeCell ref="A83:B83"/>
    <mergeCell ref="C83:AB83"/>
    <mergeCell ref="AC83:AD83"/>
    <mergeCell ref="AE83:AH83"/>
    <mergeCell ref="AI83:AL83"/>
    <mergeCell ref="BC83:BF83"/>
    <mergeCell ref="AM83:AP83"/>
    <mergeCell ref="AM84:AP84"/>
    <mergeCell ref="AM85:AP85"/>
    <mergeCell ref="AM86:AP86"/>
    <mergeCell ref="BG81:BH81"/>
    <mergeCell ref="A82:B82"/>
    <mergeCell ref="C82:AB82"/>
    <mergeCell ref="AC82:AD82"/>
    <mergeCell ref="AE82:AH82"/>
    <mergeCell ref="AI82:AL82"/>
    <mergeCell ref="BC82:BF82"/>
    <mergeCell ref="BG82:BH82"/>
    <mergeCell ref="A81:B81"/>
    <mergeCell ref="C81:AB81"/>
    <mergeCell ref="AC81:AD81"/>
    <mergeCell ref="AE81:AH81"/>
    <mergeCell ref="AI81:AL81"/>
    <mergeCell ref="BC81:BF81"/>
    <mergeCell ref="BG79:BH79"/>
    <mergeCell ref="A80:B80"/>
    <mergeCell ref="C80:AB80"/>
    <mergeCell ref="AC80:AD80"/>
    <mergeCell ref="AE80:AH80"/>
    <mergeCell ref="AI80:AL80"/>
    <mergeCell ref="BC80:BF80"/>
    <mergeCell ref="BG80:BH80"/>
    <mergeCell ref="A79:B79"/>
    <mergeCell ref="C79:AB79"/>
    <mergeCell ref="AC79:AD79"/>
    <mergeCell ref="AE79:AH79"/>
    <mergeCell ref="AI79:AL79"/>
    <mergeCell ref="BC79:BF79"/>
    <mergeCell ref="AM79:AP79"/>
    <mergeCell ref="AM80:AP80"/>
    <mergeCell ref="AM81:AP81"/>
    <mergeCell ref="AM82:AP82"/>
    <mergeCell ref="BG77:BH77"/>
    <mergeCell ref="A78:B78"/>
    <mergeCell ref="C78:AB78"/>
    <mergeCell ref="AC78:AD78"/>
    <mergeCell ref="AE78:AH78"/>
    <mergeCell ref="AI78:AL78"/>
    <mergeCell ref="BC78:BF78"/>
    <mergeCell ref="BG78:BH78"/>
    <mergeCell ref="A77:B77"/>
    <mergeCell ref="C77:AB77"/>
    <mergeCell ref="AC77:AD77"/>
    <mergeCell ref="AE77:AH77"/>
    <mergeCell ref="AI77:AL77"/>
    <mergeCell ref="BC77:BF77"/>
    <mergeCell ref="BG75:BH75"/>
    <mergeCell ref="A76:B76"/>
    <mergeCell ref="C76:AB76"/>
    <mergeCell ref="AC76:AD76"/>
    <mergeCell ref="AE76:AH76"/>
    <mergeCell ref="AI76:AL76"/>
    <mergeCell ref="BC76:BF76"/>
    <mergeCell ref="BG76:BH76"/>
    <mergeCell ref="A75:B75"/>
    <mergeCell ref="C75:AB75"/>
    <mergeCell ref="AC75:AD75"/>
    <mergeCell ref="AE75:AH75"/>
    <mergeCell ref="AI75:AL75"/>
    <mergeCell ref="BC75:BF75"/>
    <mergeCell ref="AM75:AP75"/>
    <mergeCell ref="AM76:AP76"/>
    <mergeCell ref="AM77:AP77"/>
    <mergeCell ref="AM78:AP78"/>
    <mergeCell ref="BG73:BH73"/>
    <mergeCell ref="A74:B74"/>
    <mergeCell ref="C74:AB74"/>
    <mergeCell ref="AC74:AD74"/>
    <mergeCell ref="AE74:AH74"/>
    <mergeCell ref="AI74:AL74"/>
    <mergeCell ref="BC74:BF74"/>
    <mergeCell ref="BG74:BH74"/>
    <mergeCell ref="A73:B73"/>
    <mergeCell ref="C73:AB73"/>
    <mergeCell ref="AC73:AD73"/>
    <mergeCell ref="AE73:AH73"/>
    <mergeCell ref="AI73:AL73"/>
    <mergeCell ref="BC73:BF73"/>
    <mergeCell ref="BG71:BH71"/>
    <mergeCell ref="A72:B72"/>
    <mergeCell ref="C72:AB72"/>
    <mergeCell ref="AC72:AD72"/>
    <mergeCell ref="AE72:AH72"/>
    <mergeCell ref="AI72:AL72"/>
    <mergeCell ref="BC72:BF72"/>
    <mergeCell ref="BG72:BH72"/>
    <mergeCell ref="A71:B71"/>
    <mergeCell ref="C71:AB71"/>
    <mergeCell ref="AC71:AD71"/>
    <mergeCell ref="AE71:AH71"/>
    <mergeCell ref="AI71:AL71"/>
    <mergeCell ref="BC71:BF71"/>
    <mergeCell ref="AM71:AP71"/>
    <mergeCell ref="AM72:AP72"/>
    <mergeCell ref="AM73:AP73"/>
    <mergeCell ref="AM74:AP74"/>
    <mergeCell ref="BG69:BH69"/>
    <mergeCell ref="A70:B70"/>
    <mergeCell ref="C70:AB70"/>
    <mergeCell ref="AC70:AD70"/>
    <mergeCell ref="AE70:AH70"/>
    <mergeCell ref="AI70:AL70"/>
    <mergeCell ref="BC70:BF70"/>
    <mergeCell ref="BG70:BH70"/>
    <mergeCell ref="A69:B69"/>
    <mergeCell ref="C69:AB69"/>
    <mergeCell ref="AC69:AD69"/>
    <mergeCell ref="AE69:AH69"/>
    <mergeCell ref="AI69:AL69"/>
    <mergeCell ref="BC69:BF69"/>
    <mergeCell ref="BG67:BH67"/>
    <mergeCell ref="A68:B68"/>
    <mergeCell ref="C68:AB68"/>
    <mergeCell ref="AC68:AD68"/>
    <mergeCell ref="AE68:AH68"/>
    <mergeCell ref="AI68:AL68"/>
    <mergeCell ref="BC68:BF68"/>
    <mergeCell ref="BG68:BH68"/>
    <mergeCell ref="A67:B67"/>
    <mergeCell ref="C67:AB67"/>
    <mergeCell ref="AC67:AD67"/>
    <mergeCell ref="AE67:AH67"/>
    <mergeCell ref="AI67:AL67"/>
    <mergeCell ref="BC67:BF67"/>
    <mergeCell ref="AM67:AP67"/>
    <mergeCell ref="AM68:AP68"/>
    <mergeCell ref="AM69:AP69"/>
    <mergeCell ref="AM70:AP70"/>
    <mergeCell ref="BG65:BH65"/>
    <mergeCell ref="A66:B66"/>
    <mergeCell ref="C66:AB66"/>
    <mergeCell ref="AC66:AD66"/>
    <mergeCell ref="AE66:AH66"/>
    <mergeCell ref="AI66:AL66"/>
    <mergeCell ref="BC66:BF66"/>
    <mergeCell ref="BG66:BH66"/>
    <mergeCell ref="A65:B65"/>
    <mergeCell ref="C65:AB65"/>
    <mergeCell ref="AC65:AD65"/>
    <mergeCell ref="AE65:AH65"/>
    <mergeCell ref="AI65:AL65"/>
    <mergeCell ref="BC65:BF65"/>
    <mergeCell ref="BG63:BH63"/>
    <mergeCell ref="A64:B64"/>
    <mergeCell ref="C64:AB64"/>
    <mergeCell ref="AC64:AD64"/>
    <mergeCell ref="AE64:AH64"/>
    <mergeCell ref="AI64:AL64"/>
    <mergeCell ref="BC64:BF64"/>
    <mergeCell ref="BG64:BH64"/>
    <mergeCell ref="A63:B63"/>
    <mergeCell ref="C63:AB63"/>
    <mergeCell ref="AC63:AD63"/>
    <mergeCell ref="AE63:AH63"/>
    <mergeCell ref="AI63:AL63"/>
    <mergeCell ref="BC63:BF63"/>
    <mergeCell ref="AM63:AP63"/>
    <mergeCell ref="AM64:AP64"/>
    <mergeCell ref="AM65:AP65"/>
    <mergeCell ref="AM66:AP66"/>
    <mergeCell ref="BG61:BH61"/>
    <mergeCell ref="A62:B62"/>
    <mergeCell ref="C62:AB62"/>
    <mergeCell ref="AC62:AD62"/>
    <mergeCell ref="AE62:AH62"/>
    <mergeCell ref="AI62:AL62"/>
    <mergeCell ref="BC62:BF62"/>
    <mergeCell ref="BG62:BH62"/>
    <mergeCell ref="A61:B61"/>
    <mergeCell ref="C61:AB61"/>
    <mergeCell ref="AC61:AD61"/>
    <mergeCell ref="AE61:AH61"/>
    <mergeCell ref="AI61:AL61"/>
    <mergeCell ref="BC61:BF61"/>
    <mergeCell ref="BG59:BH59"/>
    <mergeCell ref="A60:B60"/>
    <mergeCell ref="C60:AB60"/>
    <mergeCell ref="AC60:AD60"/>
    <mergeCell ref="AE60:AH60"/>
    <mergeCell ref="AI60:AL60"/>
    <mergeCell ref="BC60:BF60"/>
    <mergeCell ref="BG60:BH60"/>
    <mergeCell ref="A59:B59"/>
    <mergeCell ref="C59:AB59"/>
    <mergeCell ref="AC59:AD59"/>
    <mergeCell ref="AE59:AH59"/>
    <mergeCell ref="AI59:AL59"/>
    <mergeCell ref="BC59:BF59"/>
    <mergeCell ref="AM59:AP59"/>
    <mergeCell ref="AM60:AP60"/>
    <mergeCell ref="AM61:AP61"/>
    <mergeCell ref="AM62:AP62"/>
    <mergeCell ref="BG57:BH57"/>
    <mergeCell ref="A58:B58"/>
    <mergeCell ref="C58:AB58"/>
    <mergeCell ref="AC58:AD58"/>
    <mergeCell ref="AE58:AH58"/>
    <mergeCell ref="AI58:AL58"/>
    <mergeCell ref="BC58:BF58"/>
    <mergeCell ref="BG58:BH58"/>
    <mergeCell ref="A57:B57"/>
    <mergeCell ref="C57:AB57"/>
    <mergeCell ref="AC57:AD57"/>
    <mergeCell ref="AE57:AH57"/>
    <mergeCell ref="AI57:AL57"/>
    <mergeCell ref="BC57:BF57"/>
    <mergeCell ref="BG55:BH55"/>
    <mergeCell ref="A56:B56"/>
    <mergeCell ref="C56:AB56"/>
    <mergeCell ref="AC56:AD56"/>
    <mergeCell ref="AE56:AH56"/>
    <mergeCell ref="AI56:AL56"/>
    <mergeCell ref="BC56:BF56"/>
    <mergeCell ref="BG56:BH56"/>
    <mergeCell ref="A55:B55"/>
    <mergeCell ref="C55:AB55"/>
    <mergeCell ref="AC55:AD55"/>
    <mergeCell ref="AE55:AH55"/>
    <mergeCell ref="AI55:AL55"/>
    <mergeCell ref="BC55:BF55"/>
    <mergeCell ref="AM55:AP55"/>
    <mergeCell ref="AM56:AP56"/>
    <mergeCell ref="AM57:AP57"/>
    <mergeCell ref="AM58:AP58"/>
    <mergeCell ref="BG53:BH53"/>
    <mergeCell ref="A54:B54"/>
    <mergeCell ref="C54:AB54"/>
    <mergeCell ref="AC54:AD54"/>
    <mergeCell ref="AE54:AH54"/>
    <mergeCell ref="AI54:AL54"/>
    <mergeCell ref="BC54:BF54"/>
    <mergeCell ref="BG54:BH54"/>
    <mergeCell ref="A53:B53"/>
    <mergeCell ref="C53:AB53"/>
    <mergeCell ref="AC53:AD53"/>
    <mergeCell ref="AE53:AH53"/>
    <mergeCell ref="AI53:AL53"/>
    <mergeCell ref="BC53:BF53"/>
    <mergeCell ref="BG51:BH51"/>
    <mergeCell ref="A52:B52"/>
    <mergeCell ref="C52:AB52"/>
    <mergeCell ref="AC52:AD52"/>
    <mergeCell ref="AE52:AH52"/>
    <mergeCell ref="AI52:AL52"/>
    <mergeCell ref="BC52:BF52"/>
    <mergeCell ref="BG52:BH52"/>
    <mergeCell ref="A51:B51"/>
    <mergeCell ref="C51:AB51"/>
    <mergeCell ref="AC51:AD51"/>
    <mergeCell ref="AE51:AH51"/>
    <mergeCell ref="AI51:AL51"/>
    <mergeCell ref="BC51:BF51"/>
    <mergeCell ref="AM51:AP51"/>
    <mergeCell ref="AM52:AP52"/>
    <mergeCell ref="AM53:AP53"/>
    <mergeCell ref="AM54:AP54"/>
    <mergeCell ref="BG49:BH49"/>
    <mergeCell ref="A50:B50"/>
    <mergeCell ref="C50:AB50"/>
    <mergeCell ref="AC50:AD50"/>
    <mergeCell ref="AE50:AH50"/>
    <mergeCell ref="AI50:AL50"/>
    <mergeCell ref="BC50:BF50"/>
    <mergeCell ref="BG50:BH50"/>
    <mergeCell ref="A49:B49"/>
    <mergeCell ref="C49:AB49"/>
    <mergeCell ref="AC49:AD49"/>
    <mergeCell ref="AE49:AH49"/>
    <mergeCell ref="AI49:AL49"/>
    <mergeCell ref="BC49:BF49"/>
    <mergeCell ref="BG47:BH47"/>
    <mergeCell ref="A48:B48"/>
    <mergeCell ref="C48:AB48"/>
    <mergeCell ref="AC48:AD48"/>
    <mergeCell ref="AE48:AH48"/>
    <mergeCell ref="AI48:AL48"/>
    <mergeCell ref="BC48:BF48"/>
    <mergeCell ref="BG48:BH48"/>
    <mergeCell ref="A47:B47"/>
    <mergeCell ref="C47:AB47"/>
    <mergeCell ref="AC47:AD47"/>
    <mergeCell ref="AE47:AH47"/>
    <mergeCell ref="AI47:AL47"/>
    <mergeCell ref="BC47:BF47"/>
    <mergeCell ref="AM47:AP47"/>
    <mergeCell ref="AM48:AP48"/>
    <mergeCell ref="AM49:AP49"/>
    <mergeCell ref="AM50:AP50"/>
    <mergeCell ref="BG45:BH45"/>
    <mergeCell ref="A46:B46"/>
    <mergeCell ref="C46:AB46"/>
    <mergeCell ref="AC46:AD46"/>
    <mergeCell ref="AE46:AH46"/>
    <mergeCell ref="AI46:AL46"/>
    <mergeCell ref="BC46:BF46"/>
    <mergeCell ref="BG46:BH46"/>
    <mergeCell ref="A45:B45"/>
    <mergeCell ref="C45:AB45"/>
    <mergeCell ref="AC45:AD45"/>
    <mergeCell ref="AE45:AH45"/>
    <mergeCell ref="AI45:AL45"/>
    <mergeCell ref="BC45:BF45"/>
    <mergeCell ref="BG43:BH43"/>
    <mergeCell ref="A44:B44"/>
    <mergeCell ref="C44:AB44"/>
    <mergeCell ref="AC44:AD44"/>
    <mergeCell ref="AE44:AH44"/>
    <mergeCell ref="AI44:AL44"/>
    <mergeCell ref="BC44:BF44"/>
    <mergeCell ref="BG44:BH44"/>
    <mergeCell ref="A43:B43"/>
    <mergeCell ref="C43:AB43"/>
    <mergeCell ref="AC43:AD43"/>
    <mergeCell ref="AE43:AH43"/>
    <mergeCell ref="AI43:AL43"/>
    <mergeCell ref="BC43:BF43"/>
    <mergeCell ref="AM43:AP43"/>
    <mergeCell ref="AM44:AP44"/>
    <mergeCell ref="AM45:AP45"/>
    <mergeCell ref="AM46:AP46"/>
    <mergeCell ref="BG41:BH41"/>
    <mergeCell ref="A42:B42"/>
    <mergeCell ref="C42:AB42"/>
    <mergeCell ref="AC42:AD42"/>
    <mergeCell ref="AE42:AH42"/>
    <mergeCell ref="AI42:AL42"/>
    <mergeCell ref="BC42:BF42"/>
    <mergeCell ref="BG42:BH42"/>
    <mergeCell ref="A41:B41"/>
    <mergeCell ref="C41:AB41"/>
    <mergeCell ref="AC41:AD41"/>
    <mergeCell ref="AE41:AH41"/>
    <mergeCell ref="AI41:AL41"/>
    <mergeCell ref="BC41:BF41"/>
    <mergeCell ref="BG39:BH39"/>
    <mergeCell ref="A40:B40"/>
    <mergeCell ref="C40:AB40"/>
    <mergeCell ref="AC40:AD40"/>
    <mergeCell ref="AE40:AH40"/>
    <mergeCell ref="AI40:AL40"/>
    <mergeCell ref="BC40:BF40"/>
    <mergeCell ref="BG40:BH40"/>
    <mergeCell ref="A39:B39"/>
    <mergeCell ref="C39:AB39"/>
    <mergeCell ref="AC39:AD39"/>
    <mergeCell ref="AE39:AH39"/>
    <mergeCell ref="AI39:AL39"/>
    <mergeCell ref="BC39:BF39"/>
    <mergeCell ref="AM39:AP39"/>
    <mergeCell ref="AM40:AP40"/>
    <mergeCell ref="AM41:AP41"/>
    <mergeCell ref="AM42:AP42"/>
    <mergeCell ref="BG37:BH37"/>
    <mergeCell ref="A38:B38"/>
    <mergeCell ref="C38:AB38"/>
    <mergeCell ref="AC38:AD38"/>
    <mergeCell ref="AE38:AH38"/>
    <mergeCell ref="AI38:AL38"/>
    <mergeCell ref="BC38:BF38"/>
    <mergeCell ref="BG38:BH38"/>
    <mergeCell ref="A37:B37"/>
    <mergeCell ref="C37:AB37"/>
    <mergeCell ref="AC37:AD37"/>
    <mergeCell ref="AE37:AH37"/>
    <mergeCell ref="AI37:AL37"/>
    <mergeCell ref="BC37:BF37"/>
    <mergeCell ref="BG35:BH35"/>
    <mergeCell ref="A36:B36"/>
    <mergeCell ref="C36:AB36"/>
    <mergeCell ref="AC36:AD36"/>
    <mergeCell ref="AE36:AH36"/>
    <mergeCell ref="AI36:AL36"/>
    <mergeCell ref="BC36:BF36"/>
    <mergeCell ref="BG36:BH36"/>
    <mergeCell ref="A35:B35"/>
    <mergeCell ref="C35:AB35"/>
    <mergeCell ref="AC35:AD35"/>
    <mergeCell ref="AE35:AH35"/>
    <mergeCell ref="AI35:AL35"/>
    <mergeCell ref="BC35:BF35"/>
    <mergeCell ref="AM35:AP35"/>
    <mergeCell ref="AM36:AP36"/>
    <mergeCell ref="AM37:AP37"/>
    <mergeCell ref="AM38:AP38"/>
    <mergeCell ref="BG33:BH33"/>
    <mergeCell ref="A34:B34"/>
    <mergeCell ref="C34:AB34"/>
    <mergeCell ref="AC34:AD34"/>
    <mergeCell ref="AE34:AH34"/>
    <mergeCell ref="AI34:AL34"/>
    <mergeCell ref="BC34:BF34"/>
    <mergeCell ref="BG34:BH34"/>
    <mergeCell ref="A33:B33"/>
    <mergeCell ref="C33:AB33"/>
    <mergeCell ref="AC33:AD33"/>
    <mergeCell ref="AE33:AH33"/>
    <mergeCell ref="AI33:AL33"/>
    <mergeCell ref="BC33:BF33"/>
    <mergeCell ref="BG31:BH31"/>
    <mergeCell ref="A32:B32"/>
    <mergeCell ref="C32:AB32"/>
    <mergeCell ref="AC32:AD32"/>
    <mergeCell ref="AE32:AH32"/>
    <mergeCell ref="AI32:AL32"/>
    <mergeCell ref="BC32:BF32"/>
    <mergeCell ref="BG32:BH32"/>
    <mergeCell ref="A31:B31"/>
    <mergeCell ref="C31:AB31"/>
    <mergeCell ref="AC31:AD31"/>
    <mergeCell ref="AE31:AH31"/>
    <mergeCell ref="AI31:AL31"/>
    <mergeCell ref="BC31:BF31"/>
    <mergeCell ref="AM31:AP31"/>
    <mergeCell ref="AM32:AP32"/>
    <mergeCell ref="AM33:AP33"/>
    <mergeCell ref="AM34:AP34"/>
    <mergeCell ref="BG29:BH29"/>
    <mergeCell ref="A30:B30"/>
    <mergeCell ref="C30:AB30"/>
    <mergeCell ref="AC30:AD30"/>
    <mergeCell ref="AE30:AH30"/>
    <mergeCell ref="AI30:AL30"/>
    <mergeCell ref="BC30:BF30"/>
    <mergeCell ref="BG30:BH30"/>
    <mergeCell ref="A29:B29"/>
    <mergeCell ref="C29:AB29"/>
    <mergeCell ref="AC29:AD29"/>
    <mergeCell ref="AE29:AH29"/>
    <mergeCell ref="AI29:AL29"/>
    <mergeCell ref="BC29:BF29"/>
    <mergeCell ref="BG27:BH27"/>
    <mergeCell ref="A28:B28"/>
    <mergeCell ref="C28:AB28"/>
    <mergeCell ref="AC28:AD28"/>
    <mergeCell ref="AE28:AH28"/>
    <mergeCell ref="AI28:AL28"/>
    <mergeCell ref="BC28:BF28"/>
    <mergeCell ref="BG28:BH28"/>
    <mergeCell ref="A27:B27"/>
    <mergeCell ref="C27:AB27"/>
    <mergeCell ref="AC27:AD27"/>
    <mergeCell ref="AE27:AH27"/>
    <mergeCell ref="AI27:AL27"/>
    <mergeCell ref="BC27:BF27"/>
    <mergeCell ref="AM27:AP27"/>
    <mergeCell ref="AM28:AP28"/>
    <mergeCell ref="AM29:AP29"/>
    <mergeCell ref="AM30:AP30"/>
    <mergeCell ref="BG25:BH25"/>
    <mergeCell ref="A26:B26"/>
    <mergeCell ref="C26:AB26"/>
    <mergeCell ref="AC26:AD26"/>
    <mergeCell ref="AE26:AH26"/>
    <mergeCell ref="AI26:AL26"/>
    <mergeCell ref="BC26:BF26"/>
    <mergeCell ref="BG26:BH26"/>
    <mergeCell ref="A25:B25"/>
    <mergeCell ref="C25:AB25"/>
    <mergeCell ref="AC25:AD25"/>
    <mergeCell ref="AE25:AH25"/>
    <mergeCell ref="AI25:AL25"/>
    <mergeCell ref="BC25:BF25"/>
    <mergeCell ref="BG23:BH23"/>
    <mergeCell ref="A24:B24"/>
    <mergeCell ref="C24:AB24"/>
    <mergeCell ref="AC24:AD24"/>
    <mergeCell ref="AE24:AH24"/>
    <mergeCell ref="AI24:AL24"/>
    <mergeCell ref="BC24:BF24"/>
    <mergeCell ref="BG24:BH24"/>
    <mergeCell ref="A23:B23"/>
    <mergeCell ref="C23:AB23"/>
    <mergeCell ref="AC23:AD23"/>
    <mergeCell ref="AE23:AH23"/>
    <mergeCell ref="AI23:AL23"/>
    <mergeCell ref="BC23:BF23"/>
    <mergeCell ref="AM23:AP23"/>
    <mergeCell ref="AM24:AP24"/>
    <mergeCell ref="AM25:AP25"/>
    <mergeCell ref="AM26:AP26"/>
    <mergeCell ref="BG21:BH21"/>
    <mergeCell ref="A22:B22"/>
    <mergeCell ref="C22:AB22"/>
    <mergeCell ref="AC22:AD22"/>
    <mergeCell ref="AE22:AH22"/>
    <mergeCell ref="AI22:AL22"/>
    <mergeCell ref="BC22:BF22"/>
    <mergeCell ref="BG22:BH22"/>
    <mergeCell ref="A21:B21"/>
    <mergeCell ref="C21:AB21"/>
    <mergeCell ref="AC21:AD21"/>
    <mergeCell ref="AE21:AH21"/>
    <mergeCell ref="AI21:AL21"/>
    <mergeCell ref="BC21:BF21"/>
    <mergeCell ref="BG19:BH19"/>
    <mergeCell ref="A20:B20"/>
    <mergeCell ref="C20:AB20"/>
    <mergeCell ref="AC20:AD20"/>
    <mergeCell ref="AE20:AH20"/>
    <mergeCell ref="AI20:AL20"/>
    <mergeCell ref="BC20:BF20"/>
    <mergeCell ref="BG20:BH20"/>
    <mergeCell ref="A19:B19"/>
    <mergeCell ref="C19:AB19"/>
    <mergeCell ref="AC19:AD19"/>
    <mergeCell ref="AE19:AH19"/>
    <mergeCell ref="AI19:AL19"/>
    <mergeCell ref="BC19:BF19"/>
    <mergeCell ref="AE11:AH11"/>
    <mergeCell ref="AI11:AL11"/>
    <mergeCell ref="BC11:BF11"/>
    <mergeCell ref="BG17:BH17"/>
    <mergeCell ref="A18:B18"/>
    <mergeCell ref="C18:AB18"/>
    <mergeCell ref="AC18:AD18"/>
    <mergeCell ref="AE18:AH18"/>
    <mergeCell ref="AI18:AL18"/>
    <mergeCell ref="BC18:BF18"/>
    <mergeCell ref="BG18:BH18"/>
    <mergeCell ref="A17:B17"/>
    <mergeCell ref="C17:AB17"/>
    <mergeCell ref="AC17:AD17"/>
    <mergeCell ref="AE17:AH17"/>
    <mergeCell ref="AI17:AL17"/>
    <mergeCell ref="BC17:BF17"/>
    <mergeCell ref="BG15:BH15"/>
    <mergeCell ref="A16:B16"/>
    <mergeCell ref="C16:AB16"/>
    <mergeCell ref="AC16:AD16"/>
    <mergeCell ref="AE16:AH16"/>
    <mergeCell ref="AI16:AL16"/>
    <mergeCell ref="BC16:BF16"/>
    <mergeCell ref="BG16:BH16"/>
    <mergeCell ref="A15:B15"/>
    <mergeCell ref="C15:AB15"/>
    <mergeCell ref="AC15:AD15"/>
    <mergeCell ref="AE15:AH15"/>
    <mergeCell ref="AI15:AL15"/>
    <mergeCell ref="BC15:BF15"/>
    <mergeCell ref="BG8:BH8"/>
    <mergeCell ref="A7:B7"/>
    <mergeCell ref="C7:AB7"/>
    <mergeCell ref="AC7:AD7"/>
    <mergeCell ref="AE7:AH7"/>
    <mergeCell ref="AI7:AL7"/>
    <mergeCell ref="BC7:BF7"/>
    <mergeCell ref="BG13:BH13"/>
    <mergeCell ref="A14:B14"/>
    <mergeCell ref="C14:AB14"/>
    <mergeCell ref="AC14:AD14"/>
    <mergeCell ref="AE14:AH14"/>
    <mergeCell ref="AI14:AL14"/>
    <mergeCell ref="BC14:BF14"/>
    <mergeCell ref="BG14:BH14"/>
    <mergeCell ref="A13:B13"/>
    <mergeCell ref="C13:AB13"/>
    <mergeCell ref="AC13:AD13"/>
    <mergeCell ref="AE13:AH13"/>
    <mergeCell ref="AI13:AL13"/>
    <mergeCell ref="BC13:BF13"/>
    <mergeCell ref="BG11:BH11"/>
    <mergeCell ref="A12:B12"/>
    <mergeCell ref="C12:AB12"/>
    <mergeCell ref="AC12:AD12"/>
    <mergeCell ref="AE12:AH12"/>
    <mergeCell ref="AI12:AL12"/>
    <mergeCell ref="BC12:BF12"/>
    <mergeCell ref="BG12:BH12"/>
    <mergeCell ref="A11:B11"/>
    <mergeCell ref="C11:AB11"/>
    <mergeCell ref="AC11:AD11"/>
    <mergeCell ref="A1:BH1"/>
    <mergeCell ref="A3:BH3"/>
    <mergeCell ref="A4:BH4"/>
    <mergeCell ref="AE6:AH6"/>
    <mergeCell ref="AI6:AL6"/>
    <mergeCell ref="A5:B6"/>
    <mergeCell ref="C5:AB6"/>
    <mergeCell ref="AC5:AD6"/>
    <mergeCell ref="AE5:AL5"/>
    <mergeCell ref="BC5:BF6"/>
    <mergeCell ref="BG5:BH6"/>
    <mergeCell ref="BG9:BH9"/>
    <mergeCell ref="A10:B10"/>
    <mergeCell ref="C10:AB10"/>
    <mergeCell ref="AC10:AD10"/>
    <mergeCell ref="AE10:AH10"/>
    <mergeCell ref="AI10:AL10"/>
    <mergeCell ref="BC10:BF10"/>
    <mergeCell ref="BG10:BH10"/>
    <mergeCell ref="A9:B9"/>
    <mergeCell ref="C9:AB9"/>
    <mergeCell ref="AC9:AD9"/>
    <mergeCell ref="AE9:AH9"/>
    <mergeCell ref="AI9:AL9"/>
    <mergeCell ref="BC9:BF9"/>
    <mergeCell ref="BG7:BH7"/>
    <mergeCell ref="A8:B8"/>
    <mergeCell ref="C8:AB8"/>
    <mergeCell ref="AC8:AD8"/>
    <mergeCell ref="AE8:AH8"/>
    <mergeCell ref="AI8:AL8"/>
    <mergeCell ref="BC8:BF8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  <rowBreaks count="7" manualBreakCount="7">
    <brk id="29" max="16383" man="1"/>
    <brk id="51" max="16383" man="1"/>
    <brk id="75" max="16383" man="1"/>
    <brk id="92" max="16383" man="1"/>
    <brk id="119" max="59" man="1"/>
    <brk id="146" max="16383" man="1"/>
    <brk id="173" max="5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G21"/>
  <sheetViews>
    <sheetView view="pageBreakPreview" zoomScaleSheetLayoutView="100" workbookViewId="0">
      <selection activeCell="BF1" sqref="BF1"/>
    </sheetView>
  </sheetViews>
  <sheetFormatPr defaultRowHeight="12.75"/>
  <cols>
    <col min="1" max="1" width="4.85546875" style="4" customWidth="1"/>
    <col min="2" max="2" width="35.85546875" style="4" customWidth="1"/>
    <col min="3" max="3" width="20.7109375" style="1" customWidth="1"/>
    <col min="4" max="4" width="12" style="1" customWidth="1"/>
    <col min="5" max="5" width="9.7109375" style="1" customWidth="1"/>
    <col min="6" max="6" width="10" style="1" bestFit="1" customWidth="1"/>
    <col min="7" max="7" width="22" style="1" bestFit="1" customWidth="1"/>
    <col min="8" max="16384" width="9.140625" style="1"/>
  </cols>
  <sheetData>
    <row r="1" spans="1:7" ht="28.5" customHeight="1">
      <c r="A1" s="127" t="s">
        <v>735</v>
      </c>
      <c r="B1" s="127"/>
      <c r="C1" s="127"/>
      <c r="D1" s="127"/>
      <c r="E1" s="127"/>
      <c r="F1" s="127"/>
      <c r="G1" s="127"/>
    </row>
    <row r="2" spans="1:7" ht="28.5" customHeight="1">
      <c r="A2" s="547" t="s">
        <v>656</v>
      </c>
      <c r="B2" s="548"/>
      <c r="C2" s="548"/>
      <c r="D2" s="548"/>
      <c r="E2" s="548"/>
      <c r="F2" s="548"/>
      <c r="G2" s="549"/>
    </row>
    <row r="3" spans="1:7" ht="20.100000000000001" customHeight="1">
      <c r="A3" s="131" t="s">
        <v>493</v>
      </c>
      <c r="B3" s="131"/>
      <c r="C3" s="131"/>
      <c r="D3" s="131"/>
      <c r="E3" s="131"/>
      <c r="F3" s="131"/>
      <c r="G3" s="131"/>
    </row>
    <row r="4" spans="1:7" ht="20.100000000000001" customHeight="1">
      <c r="A4" s="545" t="s">
        <v>470</v>
      </c>
      <c r="B4" s="545" t="s">
        <v>648</v>
      </c>
      <c r="C4" s="546" t="s">
        <v>649</v>
      </c>
      <c r="D4" s="59" t="s">
        <v>650</v>
      </c>
      <c r="E4" s="59" t="s">
        <v>651</v>
      </c>
      <c r="F4" s="59" t="s">
        <v>655</v>
      </c>
      <c r="G4" s="59" t="s">
        <v>652</v>
      </c>
    </row>
    <row r="5" spans="1:7" ht="20.100000000000001" customHeight="1">
      <c r="A5" s="545"/>
      <c r="B5" s="545"/>
      <c r="C5" s="546"/>
      <c r="D5" s="60" t="s">
        <v>653</v>
      </c>
      <c r="E5" s="60" t="s">
        <v>654</v>
      </c>
      <c r="F5" s="60" t="s">
        <v>654</v>
      </c>
      <c r="G5" s="60" t="s">
        <v>673</v>
      </c>
    </row>
    <row r="6" spans="1:7" ht="20.100000000000001" customHeight="1">
      <c r="A6" s="53">
        <v>1</v>
      </c>
      <c r="B6" s="92" t="s">
        <v>720</v>
      </c>
      <c r="C6" s="93">
        <v>186377</v>
      </c>
      <c r="D6" s="93">
        <v>62126</v>
      </c>
      <c r="E6" s="93">
        <v>62126</v>
      </c>
      <c r="F6" s="93">
        <v>62125</v>
      </c>
      <c r="G6" s="93">
        <v>186377</v>
      </c>
    </row>
    <row r="7" spans="1:7" ht="20.100000000000001" customHeight="1">
      <c r="A7" s="53">
        <v>2</v>
      </c>
      <c r="B7" s="92" t="s">
        <v>721</v>
      </c>
      <c r="C7" s="93">
        <v>50580</v>
      </c>
      <c r="D7" s="93">
        <v>16860</v>
      </c>
      <c r="E7" s="93">
        <v>16860</v>
      </c>
      <c r="F7" s="93">
        <v>16860</v>
      </c>
      <c r="G7" s="93">
        <v>50580</v>
      </c>
    </row>
    <row r="8" spans="1:7" ht="20.100000000000001" customHeight="1">
      <c r="A8" s="53">
        <v>3</v>
      </c>
      <c r="B8" s="92" t="s">
        <v>722</v>
      </c>
      <c r="C8" s="93">
        <f>SUM(D8:F8)</f>
        <v>51080</v>
      </c>
      <c r="D8" s="93">
        <v>51080</v>
      </c>
      <c r="E8" s="93">
        <v>0</v>
      </c>
      <c r="F8" s="93">
        <v>0</v>
      </c>
      <c r="G8" s="93">
        <v>51080</v>
      </c>
    </row>
    <row r="9" spans="1:7" ht="20.100000000000001" customHeight="1">
      <c r="A9" s="53">
        <v>4</v>
      </c>
      <c r="B9" s="92" t="s">
        <v>723</v>
      </c>
      <c r="C9" s="93">
        <v>1250</v>
      </c>
      <c r="D9" s="93">
        <v>1250</v>
      </c>
      <c r="E9" s="93">
        <v>0</v>
      </c>
      <c r="F9" s="93">
        <v>0</v>
      </c>
      <c r="G9" s="93">
        <v>1250</v>
      </c>
    </row>
    <row r="10" spans="1:7" ht="20.100000000000001" customHeight="1">
      <c r="A10" s="53">
        <v>5</v>
      </c>
      <c r="B10" s="92" t="s">
        <v>724</v>
      </c>
      <c r="C10" s="93">
        <v>4671</v>
      </c>
      <c r="D10" s="93">
        <v>4671</v>
      </c>
      <c r="E10" s="93">
        <v>0</v>
      </c>
      <c r="F10" s="93">
        <v>0</v>
      </c>
      <c r="G10" s="93">
        <v>4671</v>
      </c>
    </row>
    <row r="11" spans="1:7" ht="20.100000000000001" customHeight="1">
      <c r="A11" s="53">
        <v>6</v>
      </c>
      <c r="B11" s="92" t="s">
        <v>725</v>
      </c>
      <c r="C11" s="93">
        <v>1143</v>
      </c>
      <c r="D11" s="93">
        <v>1143</v>
      </c>
      <c r="E11" s="93">
        <v>0</v>
      </c>
      <c r="F11" s="93">
        <v>0</v>
      </c>
      <c r="G11" s="93">
        <v>1143</v>
      </c>
    </row>
    <row r="12" spans="1:7" ht="20.100000000000001" customHeight="1">
      <c r="A12" s="57"/>
      <c r="B12" s="58" t="s">
        <v>647</v>
      </c>
      <c r="C12" s="69">
        <f>SUM(C6:C11)</f>
        <v>295101</v>
      </c>
      <c r="D12" s="69">
        <f>SUM(D6:D11)</f>
        <v>137130</v>
      </c>
      <c r="E12" s="69">
        <f t="shared" ref="E12:G12" si="0">SUM(E6:E11)</f>
        <v>78986</v>
      </c>
      <c r="F12" s="69">
        <f t="shared" si="0"/>
        <v>78985</v>
      </c>
      <c r="G12" s="69">
        <f t="shared" si="0"/>
        <v>295101</v>
      </c>
    </row>
    <row r="14" spans="1:7" ht="12.75" customHeight="1"/>
    <row r="15" spans="1:7" ht="25.5" customHeight="1">
      <c r="A15" s="547" t="s">
        <v>719</v>
      </c>
      <c r="B15" s="548"/>
      <c r="C15" s="548"/>
      <c r="D15" s="548"/>
      <c r="E15" s="548"/>
      <c r="F15" s="548"/>
      <c r="G15" s="549"/>
    </row>
    <row r="16" spans="1:7" ht="20.100000000000001" customHeight="1">
      <c r="A16" s="131" t="s">
        <v>493</v>
      </c>
      <c r="B16" s="131"/>
      <c r="C16" s="131"/>
      <c r="D16" s="131"/>
      <c r="E16" s="131"/>
      <c r="F16" s="131"/>
      <c r="G16" s="131"/>
    </row>
    <row r="17" spans="1:7" ht="20.100000000000001" customHeight="1">
      <c r="A17" s="545" t="s">
        <v>470</v>
      </c>
      <c r="B17" s="545" t="s">
        <v>648</v>
      </c>
      <c r="C17" s="546" t="s">
        <v>649</v>
      </c>
      <c r="D17" s="59" t="s">
        <v>650</v>
      </c>
      <c r="E17" s="59" t="s">
        <v>651</v>
      </c>
      <c r="F17" s="59" t="s">
        <v>655</v>
      </c>
      <c r="G17" s="59" t="s">
        <v>652</v>
      </c>
    </row>
    <row r="18" spans="1:7" ht="20.100000000000001" customHeight="1">
      <c r="A18" s="545"/>
      <c r="B18" s="545"/>
      <c r="C18" s="546"/>
      <c r="D18" s="60" t="s">
        <v>653</v>
      </c>
      <c r="E18" s="60" t="s">
        <v>654</v>
      </c>
      <c r="F18" s="60" t="s">
        <v>654</v>
      </c>
      <c r="G18" s="60" t="s">
        <v>673</v>
      </c>
    </row>
    <row r="19" spans="1:7" ht="20.100000000000001" customHeight="1">
      <c r="A19" s="53">
        <v>1</v>
      </c>
      <c r="B19" s="54"/>
      <c r="C19" s="55"/>
      <c r="D19" s="55"/>
      <c r="E19" s="55"/>
      <c r="F19" s="55"/>
      <c r="G19" s="55"/>
    </row>
    <row r="20" spans="1:7" ht="20.100000000000001" customHeight="1">
      <c r="A20" s="53">
        <v>2</v>
      </c>
      <c r="B20" s="56"/>
      <c r="C20" s="55"/>
      <c r="D20" s="55"/>
      <c r="E20" s="55"/>
      <c r="F20" s="55"/>
      <c r="G20" s="55"/>
    </row>
    <row r="21" spans="1:7" ht="20.100000000000001" customHeight="1">
      <c r="A21" s="57"/>
      <c r="B21" s="58" t="s">
        <v>647</v>
      </c>
      <c r="C21" s="69">
        <v>0</v>
      </c>
      <c r="D21" s="69">
        <v>0</v>
      </c>
      <c r="E21" s="69">
        <v>0</v>
      </c>
      <c r="F21" s="69">
        <v>0</v>
      </c>
      <c r="G21" s="69">
        <v>0</v>
      </c>
    </row>
  </sheetData>
  <mergeCells count="11">
    <mergeCell ref="A17:A18"/>
    <mergeCell ref="B17:B18"/>
    <mergeCell ref="C17:C18"/>
    <mergeCell ref="A15:G15"/>
    <mergeCell ref="A16:G16"/>
    <mergeCell ref="A1:G1"/>
    <mergeCell ref="A4:A5"/>
    <mergeCell ref="B4:B5"/>
    <mergeCell ref="C4:C5"/>
    <mergeCell ref="A2:G2"/>
    <mergeCell ref="A3:G3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H16"/>
  <sheetViews>
    <sheetView view="pageBreakPreview" zoomScaleSheetLayoutView="100" workbookViewId="0">
      <selection activeCell="BF1" sqref="BF1"/>
    </sheetView>
  </sheetViews>
  <sheetFormatPr defaultRowHeight="12.75"/>
  <cols>
    <col min="1" max="1" width="4.85546875" style="4" customWidth="1"/>
    <col min="2" max="2" width="37.7109375" style="4" customWidth="1"/>
    <col min="3" max="8" width="12.7109375" style="1" customWidth="1"/>
    <col min="9" max="16384" width="9.140625" style="1"/>
  </cols>
  <sheetData>
    <row r="1" spans="1:8" ht="28.5" customHeight="1">
      <c r="A1" s="550" t="s">
        <v>737</v>
      </c>
      <c r="B1" s="550"/>
      <c r="C1" s="550"/>
      <c r="D1" s="550"/>
      <c r="E1" s="550"/>
      <c r="F1" s="550"/>
      <c r="G1" s="550"/>
      <c r="H1" s="550"/>
    </row>
    <row r="2" spans="1:8" ht="37.5" customHeight="1">
      <c r="A2" s="554" t="s">
        <v>661</v>
      </c>
      <c r="B2" s="548"/>
      <c r="C2" s="548"/>
      <c r="D2" s="548"/>
      <c r="E2" s="548"/>
      <c r="F2" s="548"/>
      <c r="G2" s="548"/>
      <c r="H2" s="549"/>
    </row>
    <row r="3" spans="1:8" ht="15.95" customHeight="1">
      <c r="A3" s="131" t="s">
        <v>493</v>
      </c>
      <c r="B3" s="131"/>
      <c r="C3" s="131"/>
      <c r="D3" s="131"/>
      <c r="E3" s="131"/>
      <c r="F3" s="131"/>
      <c r="G3" s="131"/>
      <c r="H3" s="131"/>
    </row>
    <row r="4" spans="1:8" ht="20.100000000000001" customHeight="1">
      <c r="A4" s="551" t="s">
        <v>470</v>
      </c>
      <c r="B4" s="552" t="s">
        <v>657</v>
      </c>
      <c r="C4" s="551" t="s">
        <v>658</v>
      </c>
      <c r="D4" s="551" t="s">
        <v>659</v>
      </c>
      <c r="E4" s="552" t="s">
        <v>660</v>
      </c>
      <c r="F4" s="552"/>
      <c r="G4" s="552"/>
      <c r="H4" s="552"/>
    </row>
    <row r="5" spans="1:8" ht="20.100000000000001" customHeight="1">
      <c r="A5" s="551"/>
      <c r="B5" s="553"/>
      <c r="C5" s="553"/>
      <c r="D5" s="553"/>
      <c r="E5" s="64">
        <v>2014</v>
      </c>
      <c r="F5" s="64">
        <v>2015</v>
      </c>
      <c r="G5" s="64">
        <v>2016</v>
      </c>
      <c r="H5" s="64">
        <v>2017</v>
      </c>
    </row>
    <row r="6" spans="1:8" s="3" customFormat="1" ht="20.100000000000001" customHeight="1">
      <c r="A6" s="70">
        <v>1</v>
      </c>
      <c r="B6" s="71" t="s">
        <v>743</v>
      </c>
      <c r="C6" s="91" t="s">
        <v>718</v>
      </c>
      <c r="D6" s="91" t="s">
        <v>718</v>
      </c>
      <c r="E6" s="88">
        <f>SUM(E7:E10)</f>
        <v>0</v>
      </c>
      <c r="F6" s="88">
        <f t="shared" ref="F6:H6" si="0">SUM(F7:F10)</f>
        <v>1000</v>
      </c>
      <c r="G6" s="88">
        <f t="shared" si="0"/>
        <v>0</v>
      </c>
      <c r="H6" s="88">
        <f t="shared" si="0"/>
        <v>0</v>
      </c>
    </row>
    <row r="7" spans="1:8" ht="27.75" customHeight="1">
      <c r="A7" s="65">
        <v>2</v>
      </c>
      <c r="B7" s="94" t="s">
        <v>741</v>
      </c>
      <c r="C7" s="65">
        <v>2014</v>
      </c>
      <c r="D7" s="65">
        <v>2014</v>
      </c>
      <c r="E7" s="89">
        <v>0</v>
      </c>
      <c r="F7" s="89">
        <v>1000</v>
      </c>
      <c r="G7" s="89">
        <v>0</v>
      </c>
      <c r="H7" s="89">
        <v>0</v>
      </c>
    </row>
    <row r="8" spans="1:8" ht="20.100000000000001" customHeight="1">
      <c r="A8" s="65">
        <v>3</v>
      </c>
      <c r="B8" s="66"/>
      <c r="C8" s="67"/>
      <c r="D8" s="67"/>
      <c r="E8" s="89"/>
      <c r="F8" s="89"/>
      <c r="G8" s="89"/>
      <c r="H8" s="89"/>
    </row>
    <row r="9" spans="1:8" ht="20.100000000000001" customHeight="1">
      <c r="A9" s="65">
        <v>4</v>
      </c>
      <c r="B9" s="66"/>
      <c r="C9" s="67"/>
      <c r="D9" s="67"/>
      <c r="E9" s="89"/>
      <c r="F9" s="89"/>
      <c r="G9" s="89"/>
      <c r="H9" s="89"/>
    </row>
    <row r="10" spans="1:8" ht="20.100000000000001" customHeight="1">
      <c r="A10" s="65">
        <v>5</v>
      </c>
      <c r="B10" s="66"/>
      <c r="C10" s="67"/>
      <c r="D10" s="67"/>
      <c r="E10" s="89"/>
      <c r="F10" s="89"/>
      <c r="G10" s="89"/>
      <c r="H10" s="89"/>
    </row>
    <row r="11" spans="1:8" s="3" customFormat="1" ht="20.100000000000001" customHeight="1">
      <c r="A11" s="70">
        <v>6</v>
      </c>
      <c r="B11" s="71" t="s">
        <v>744</v>
      </c>
      <c r="C11" s="91" t="s">
        <v>718</v>
      </c>
      <c r="D11" s="91" t="s">
        <v>718</v>
      </c>
      <c r="E11" s="88">
        <f>SUM(E12:E15)</f>
        <v>0</v>
      </c>
      <c r="F11" s="88">
        <f t="shared" ref="F11:H11" si="1">SUM(F12:F15)</f>
        <v>0</v>
      </c>
      <c r="G11" s="88">
        <f t="shared" si="1"/>
        <v>0</v>
      </c>
      <c r="H11" s="88">
        <f t="shared" si="1"/>
        <v>0</v>
      </c>
    </row>
    <row r="12" spans="1:8" ht="20.100000000000001" customHeight="1">
      <c r="A12" s="65">
        <v>7</v>
      </c>
      <c r="B12" s="66"/>
      <c r="C12" s="67"/>
      <c r="D12" s="67"/>
      <c r="E12" s="89"/>
      <c r="F12" s="89"/>
      <c r="G12" s="89"/>
      <c r="H12" s="89"/>
    </row>
    <row r="13" spans="1:8" ht="20.100000000000001" customHeight="1">
      <c r="A13" s="65">
        <v>8</v>
      </c>
      <c r="B13" s="66"/>
      <c r="C13" s="67"/>
      <c r="D13" s="67"/>
      <c r="E13" s="89"/>
      <c r="F13" s="89"/>
      <c r="G13" s="89"/>
      <c r="H13" s="89"/>
    </row>
    <row r="14" spans="1:8" ht="20.100000000000001" customHeight="1">
      <c r="A14" s="65">
        <v>9</v>
      </c>
      <c r="B14" s="66"/>
      <c r="C14" s="67"/>
      <c r="D14" s="67"/>
      <c r="E14" s="89"/>
      <c r="F14" s="89"/>
      <c r="G14" s="89"/>
      <c r="H14" s="89"/>
    </row>
    <row r="15" spans="1:8" ht="20.100000000000001" customHeight="1">
      <c r="A15" s="65">
        <v>10</v>
      </c>
      <c r="B15" s="66"/>
      <c r="C15" s="67"/>
      <c r="D15" s="67"/>
      <c r="E15" s="89"/>
      <c r="F15" s="89"/>
      <c r="G15" s="89"/>
      <c r="H15" s="89"/>
    </row>
    <row r="16" spans="1:8" s="3" customFormat="1" ht="20.100000000000001" customHeight="1">
      <c r="A16" s="64">
        <v>11</v>
      </c>
      <c r="B16" s="68" t="s">
        <v>742</v>
      </c>
      <c r="C16" s="87" t="s">
        <v>718</v>
      </c>
      <c r="D16" s="87" t="s">
        <v>718</v>
      </c>
      <c r="E16" s="90">
        <f>E6+E11</f>
        <v>0</v>
      </c>
      <c r="F16" s="90">
        <f t="shared" ref="F16:H16" si="2">F6+F11</f>
        <v>1000</v>
      </c>
      <c r="G16" s="90">
        <f t="shared" si="2"/>
        <v>0</v>
      </c>
      <c r="H16" s="90">
        <f t="shared" si="2"/>
        <v>0</v>
      </c>
    </row>
  </sheetData>
  <mergeCells count="8">
    <mergeCell ref="A1:H1"/>
    <mergeCell ref="A3:H3"/>
    <mergeCell ref="A4:A5"/>
    <mergeCell ref="B4:B5"/>
    <mergeCell ref="C4:C5"/>
    <mergeCell ref="D4:D5"/>
    <mergeCell ref="E4:H4"/>
    <mergeCell ref="A2:H2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C12"/>
  <sheetViews>
    <sheetView view="pageBreakPreview" zoomScaleSheetLayoutView="100" workbookViewId="0">
      <selection activeCell="BF1" sqref="BF1"/>
    </sheetView>
  </sheetViews>
  <sheetFormatPr defaultRowHeight="12.75"/>
  <cols>
    <col min="1" max="1" width="4.85546875" style="4" customWidth="1"/>
    <col min="2" max="2" width="47" style="4" customWidth="1"/>
    <col min="3" max="3" width="22" style="1" customWidth="1"/>
    <col min="4" max="16384" width="9.140625" style="1"/>
  </cols>
  <sheetData>
    <row r="1" spans="1:3" ht="28.5" customHeight="1">
      <c r="A1" s="550" t="s">
        <v>736</v>
      </c>
      <c r="B1" s="550"/>
      <c r="C1" s="550"/>
    </row>
    <row r="2" spans="1:3" ht="27.75" customHeight="1">
      <c r="A2" s="555" t="s">
        <v>671</v>
      </c>
      <c r="B2" s="556"/>
      <c r="C2" s="557"/>
    </row>
    <row r="3" spans="1:3" ht="15.95" customHeight="1">
      <c r="A3" s="558" t="s">
        <v>686</v>
      </c>
      <c r="B3" s="558"/>
      <c r="C3" s="558"/>
    </row>
    <row r="4" spans="1:3" ht="57.75" customHeight="1">
      <c r="A4" s="61" t="s">
        <v>470</v>
      </c>
      <c r="B4" s="73" t="s">
        <v>662</v>
      </c>
      <c r="C4" s="74" t="s">
        <v>663</v>
      </c>
    </row>
    <row r="5" spans="1:3" ht="20.100000000000001" customHeight="1">
      <c r="A5" s="62">
        <v>1</v>
      </c>
      <c r="B5" s="63" t="s">
        <v>664</v>
      </c>
      <c r="C5" s="75">
        <v>180000</v>
      </c>
    </row>
    <row r="6" spans="1:3" s="3" customFormat="1" ht="20.100000000000001" customHeight="1">
      <c r="A6" s="62">
        <v>2</v>
      </c>
      <c r="B6" s="63" t="s">
        <v>665</v>
      </c>
      <c r="C6" s="76">
        <v>168000</v>
      </c>
    </row>
    <row r="7" spans="1:3" ht="20.100000000000001" customHeight="1">
      <c r="A7" s="62">
        <v>3</v>
      </c>
      <c r="B7" s="77" t="s">
        <v>666</v>
      </c>
      <c r="C7" s="75">
        <v>110000</v>
      </c>
    </row>
    <row r="8" spans="1:3" ht="20.100000000000001" customHeight="1">
      <c r="A8" s="62">
        <v>4</v>
      </c>
      <c r="B8" s="77" t="s">
        <v>667</v>
      </c>
      <c r="C8" s="75">
        <v>180000</v>
      </c>
    </row>
    <row r="9" spans="1:3" ht="20.100000000000001" customHeight="1">
      <c r="A9" s="78">
        <v>5</v>
      </c>
      <c r="B9" s="77" t="s">
        <v>668</v>
      </c>
      <c r="C9" s="75">
        <v>180000</v>
      </c>
    </row>
    <row r="10" spans="1:3" ht="20.100000000000001" customHeight="1">
      <c r="A10" s="78">
        <v>6</v>
      </c>
      <c r="B10" s="77" t="s">
        <v>669</v>
      </c>
      <c r="C10" s="75">
        <v>575160</v>
      </c>
    </row>
    <row r="11" spans="1:3" s="3" customFormat="1" ht="20.100000000000001" customHeight="1">
      <c r="A11" s="78">
        <v>7</v>
      </c>
      <c r="B11" s="63" t="s">
        <v>670</v>
      </c>
      <c r="C11" s="75">
        <v>300960</v>
      </c>
    </row>
    <row r="12" spans="1:3" ht="20.100000000000001" customHeight="1">
      <c r="A12" s="73"/>
      <c r="B12" s="79" t="s">
        <v>647</v>
      </c>
      <c r="C12" s="80">
        <f>SUM(C5:C11)</f>
        <v>1694120</v>
      </c>
    </row>
  </sheetData>
  <mergeCells count="3">
    <mergeCell ref="A1:C1"/>
    <mergeCell ref="A2:C2"/>
    <mergeCell ref="A3:C3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BK12"/>
  <sheetViews>
    <sheetView view="pageBreakPreview" zoomScaleSheetLayoutView="100" workbookViewId="0">
      <selection sqref="A1:BK1"/>
    </sheetView>
  </sheetViews>
  <sheetFormatPr defaultRowHeight="12.75"/>
  <cols>
    <col min="1" max="1" width="2.42578125" style="4" customWidth="1"/>
    <col min="2" max="2" width="2.140625" style="4" customWidth="1"/>
    <col min="3" max="17" width="2.7109375" style="1" customWidth="1"/>
    <col min="18" max="18" width="2.7109375" style="1" hidden="1" customWidth="1"/>
    <col min="19" max="30" width="2.7109375" style="1" customWidth="1"/>
    <col min="31" max="31" width="3.42578125" style="1" customWidth="1"/>
    <col min="32" max="32" width="3" style="1" customWidth="1"/>
    <col min="33" max="45" width="2.7109375" style="1" customWidth="1"/>
    <col min="46" max="46" width="3.42578125" style="1" customWidth="1"/>
    <col min="47" max="47" width="3.28515625" style="1" customWidth="1"/>
    <col min="48" max="48" width="2.7109375" style="1" customWidth="1"/>
    <col min="49" max="49" width="2.7109375" style="1" hidden="1" customWidth="1"/>
    <col min="50" max="61" width="2.7109375" style="1" customWidth="1"/>
    <col min="62" max="62" width="3.140625" style="1" customWidth="1"/>
    <col min="63" max="63" width="3" style="1" customWidth="1"/>
    <col min="64" max="16384" width="9.140625" style="1"/>
  </cols>
  <sheetData>
    <row r="1" spans="1:63" ht="28.5" customHeight="1">
      <c r="A1" s="312" t="s">
        <v>738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</row>
    <row r="2" spans="1:63" ht="28.5" customHeight="1">
      <c r="A2" s="322" t="s">
        <v>492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4"/>
    </row>
    <row r="3" spans="1:63" ht="15" customHeight="1">
      <c r="A3" s="315" t="s">
        <v>684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7"/>
    </row>
    <row r="4" spans="1:63" ht="15.95" customHeight="1">
      <c r="A4" s="314" t="s">
        <v>493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</row>
    <row r="5" spans="1:63" ht="15.95" customHeight="1">
      <c r="A5" s="298" t="s">
        <v>470</v>
      </c>
      <c r="B5" s="298"/>
      <c r="C5" s="299" t="s">
        <v>494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562" t="s">
        <v>495</v>
      </c>
      <c r="AH5" s="563"/>
      <c r="AI5" s="563"/>
      <c r="AJ5" s="563"/>
      <c r="AK5" s="563"/>
      <c r="AL5" s="563"/>
      <c r="AM5" s="563"/>
      <c r="AN5" s="563"/>
      <c r="AO5" s="563"/>
      <c r="AP5" s="563"/>
      <c r="AQ5" s="563"/>
      <c r="AR5" s="563"/>
      <c r="AS5" s="563"/>
      <c r="AT5" s="563"/>
      <c r="AU5" s="563"/>
      <c r="AV5" s="563"/>
      <c r="AW5" s="563"/>
      <c r="AX5" s="563"/>
      <c r="AY5" s="563"/>
      <c r="AZ5" s="563"/>
      <c r="BA5" s="563"/>
      <c r="BB5" s="563"/>
      <c r="BC5" s="563"/>
      <c r="BD5" s="563"/>
      <c r="BE5" s="563"/>
      <c r="BF5" s="563"/>
      <c r="BG5" s="563"/>
      <c r="BH5" s="563"/>
      <c r="BI5" s="563"/>
      <c r="BJ5" s="563"/>
      <c r="BK5" s="564"/>
    </row>
    <row r="6" spans="1:63" ht="35.1" customHeight="1">
      <c r="A6" s="298"/>
      <c r="B6" s="298"/>
      <c r="C6" s="328" t="s">
        <v>683</v>
      </c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51"/>
      <c r="S6" s="318" t="s">
        <v>243</v>
      </c>
      <c r="T6" s="319"/>
      <c r="U6" s="319"/>
      <c r="V6" s="319"/>
      <c r="W6" s="318" t="s">
        <v>465</v>
      </c>
      <c r="X6" s="319"/>
      <c r="Y6" s="319"/>
      <c r="Z6" s="319"/>
      <c r="AA6" s="318" t="s">
        <v>466</v>
      </c>
      <c r="AB6" s="319"/>
      <c r="AC6" s="319"/>
      <c r="AD6" s="319"/>
      <c r="AE6" s="318" t="s">
        <v>467</v>
      </c>
      <c r="AF6" s="319"/>
      <c r="AG6" s="571" t="s">
        <v>26</v>
      </c>
      <c r="AH6" s="572"/>
      <c r="AI6" s="572"/>
      <c r="AJ6" s="572"/>
      <c r="AK6" s="572"/>
      <c r="AL6" s="572"/>
      <c r="AM6" s="572"/>
      <c r="AN6" s="572"/>
      <c r="AO6" s="572"/>
      <c r="AP6" s="572"/>
      <c r="AQ6" s="572"/>
      <c r="AR6" s="572"/>
      <c r="AS6" s="572"/>
      <c r="AT6" s="572"/>
      <c r="AU6" s="572"/>
      <c r="AV6" s="573"/>
      <c r="AW6" s="50"/>
      <c r="AX6" s="559" t="s">
        <v>243</v>
      </c>
      <c r="AY6" s="561"/>
      <c r="AZ6" s="561"/>
      <c r="BA6" s="560"/>
      <c r="BB6" s="559" t="s">
        <v>465</v>
      </c>
      <c r="BC6" s="561"/>
      <c r="BD6" s="561"/>
      <c r="BE6" s="560"/>
      <c r="BF6" s="559" t="s">
        <v>466</v>
      </c>
      <c r="BG6" s="561"/>
      <c r="BH6" s="561"/>
      <c r="BI6" s="560"/>
      <c r="BJ6" s="559" t="s">
        <v>467</v>
      </c>
      <c r="BK6" s="560"/>
    </row>
    <row r="7" spans="1:63">
      <c r="A7" s="297" t="s">
        <v>178</v>
      </c>
      <c r="B7" s="297"/>
      <c r="C7" s="306" t="s">
        <v>179</v>
      </c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48"/>
      <c r="S7" s="306" t="s">
        <v>180</v>
      </c>
      <c r="T7" s="306"/>
      <c r="U7" s="306"/>
      <c r="V7" s="306"/>
      <c r="W7" s="306" t="s">
        <v>177</v>
      </c>
      <c r="X7" s="306"/>
      <c r="Y7" s="306"/>
      <c r="Z7" s="306"/>
      <c r="AA7" s="306" t="s">
        <v>468</v>
      </c>
      <c r="AB7" s="306"/>
      <c r="AC7" s="306"/>
      <c r="AD7" s="306"/>
      <c r="AE7" s="306" t="s">
        <v>623</v>
      </c>
      <c r="AF7" s="306"/>
      <c r="AG7" s="574" t="s">
        <v>624</v>
      </c>
      <c r="AH7" s="575"/>
      <c r="AI7" s="575"/>
      <c r="AJ7" s="575"/>
      <c r="AK7" s="575"/>
      <c r="AL7" s="575"/>
      <c r="AM7" s="575"/>
      <c r="AN7" s="575"/>
      <c r="AO7" s="575"/>
      <c r="AP7" s="575"/>
      <c r="AQ7" s="575"/>
      <c r="AR7" s="575"/>
      <c r="AS7" s="575"/>
      <c r="AT7" s="575"/>
      <c r="AU7" s="575"/>
      <c r="AV7" s="576"/>
      <c r="AW7" s="48"/>
      <c r="AX7" s="565" t="s">
        <v>638</v>
      </c>
      <c r="AY7" s="566"/>
      <c r="AZ7" s="566"/>
      <c r="BA7" s="567"/>
      <c r="BB7" s="565" t="s">
        <v>639</v>
      </c>
      <c r="BC7" s="566"/>
      <c r="BD7" s="566"/>
      <c r="BE7" s="567"/>
      <c r="BF7" s="565" t="s">
        <v>640</v>
      </c>
      <c r="BG7" s="566"/>
      <c r="BH7" s="566"/>
      <c r="BI7" s="567"/>
      <c r="BJ7" s="565" t="s">
        <v>641</v>
      </c>
      <c r="BK7" s="567"/>
    </row>
    <row r="8" spans="1:63" ht="20.100000000000001" customHeight="1">
      <c r="A8" s="291" t="s">
        <v>0</v>
      </c>
      <c r="B8" s="292"/>
      <c r="C8" s="293" t="s">
        <v>682</v>
      </c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7" t="s">
        <v>266</v>
      </c>
      <c r="S8" s="294">
        <f>'14'!S8:V8</f>
        <v>233300</v>
      </c>
      <c r="T8" s="294"/>
      <c r="U8" s="294"/>
      <c r="V8" s="294"/>
      <c r="W8" s="294">
        <f>'14'!W8:Z8+'14'!W19:Z19+'14'!W30:Z30-107608+2469</f>
        <v>238007</v>
      </c>
      <c r="X8" s="294"/>
      <c r="Y8" s="294"/>
      <c r="Z8" s="294"/>
      <c r="AA8" s="294">
        <f>'14'!AA8:AD8+'14'!AA19:AD19+'14'!AA30:AD30-106753+2469</f>
        <v>238007</v>
      </c>
      <c r="AB8" s="294"/>
      <c r="AC8" s="294"/>
      <c r="AD8" s="294"/>
      <c r="AE8" s="157">
        <f>IF(W8&lt;&gt;"",AA8/W8,"n.é.")</f>
        <v>1</v>
      </c>
      <c r="AF8" s="158"/>
      <c r="AG8" s="338" t="s">
        <v>681</v>
      </c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 s="339"/>
      <c r="AU8" s="339"/>
      <c r="AV8" s="340"/>
      <c r="AW8" s="27" t="s">
        <v>32</v>
      </c>
      <c r="AX8" s="568">
        <f>'14'!AX8:BA8</f>
        <v>251200</v>
      </c>
      <c r="AY8" s="569"/>
      <c r="AZ8" s="569"/>
      <c r="BA8" s="570"/>
      <c r="BB8" s="568">
        <f>'14'!BB8:BE8+'14'!BB19:BE19+'14'!BB30:BE30-107608+2469</f>
        <v>254529</v>
      </c>
      <c r="BC8" s="569"/>
      <c r="BD8" s="569"/>
      <c r="BE8" s="570"/>
      <c r="BF8" s="568">
        <f>'14'!BF8:BI8+'14'!BF19:BI19+'14'!BF30:BI30-106753+2516</f>
        <v>251094</v>
      </c>
      <c r="BG8" s="569"/>
      <c r="BH8" s="569"/>
      <c r="BI8" s="570"/>
      <c r="BJ8" s="157">
        <f>IF(BB8&lt;&gt;"",BF8/BB8,"n.é.")</f>
        <v>0.98650448475419306</v>
      </c>
      <c r="BK8" s="158"/>
    </row>
    <row r="9" spans="1:63" ht="20.100000000000001" customHeight="1">
      <c r="A9" s="291" t="s">
        <v>1</v>
      </c>
      <c r="B9" s="292"/>
      <c r="C9" s="293" t="s">
        <v>680</v>
      </c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7" t="s">
        <v>303</v>
      </c>
      <c r="S9" s="294">
        <f>'14'!S9:V9+660</f>
        <v>61650</v>
      </c>
      <c r="T9" s="294"/>
      <c r="U9" s="294"/>
      <c r="V9" s="294"/>
      <c r="W9" s="294">
        <f>'14'!W9:Z9+'14'!W20:Z20+'14'!W31:Z31-2469</f>
        <v>145979</v>
      </c>
      <c r="X9" s="294"/>
      <c r="Y9" s="294"/>
      <c r="Z9" s="294"/>
      <c r="AA9" s="294">
        <f>'14'!AA9:AD9+'14'!AA20:AD20+'14'!AA31:AD31-2469</f>
        <v>101761</v>
      </c>
      <c r="AB9" s="294"/>
      <c r="AC9" s="294"/>
      <c r="AD9" s="294"/>
      <c r="AE9" s="295">
        <f t="shared" ref="AE9:AE11" si="0">IF(W9&lt;&gt;"",AA9/W9,"n.é.")</f>
        <v>0.69709341754635945</v>
      </c>
      <c r="AF9" s="296"/>
      <c r="AG9" s="338" t="s">
        <v>679</v>
      </c>
      <c r="AH9" s="339"/>
      <c r="AI9" s="339"/>
      <c r="AJ9" s="339"/>
      <c r="AK9" s="339"/>
      <c r="AL9" s="339"/>
      <c r="AM9" s="339"/>
      <c r="AN9" s="339"/>
      <c r="AO9" s="339"/>
      <c r="AP9" s="339"/>
      <c r="AQ9" s="339"/>
      <c r="AR9" s="339"/>
      <c r="AS9" s="339"/>
      <c r="AT9" s="339"/>
      <c r="AU9" s="339"/>
      <c r="AV9" s="340"/>
      <c r="AW9" s="27" t="s">
        <v>52</v>
      </c>
      <c r="AX9" s="568">
        <f>'14'!AX9:BA9+660</f>
        <v>43750</v>
      </c>
      <c r="AY9" s="569"/>
      <c r="AZ9" s="569"/>
      <c r="BA9" s="570"/>
      <c r="BB9" s="568">
        <f>'14'!BB9:BE9+'14'!BB20:BE20+'14'!BB31:BE31-2469</f>
        <v>129457</v>
      </c>
      <c r="BC9" s="569"/>
      <c r="BD9" s="569"/>
      <c r="BE9" s="570"/>
      <c r="BF9" s="568">
        <f>'14'!BF9:BI9+'14'!BF20:BI20+'14'!BF31:BI31-2516</f>
        <v>61649</v>
      </c>
      <c r="BG9" s="569"/>
      <c r="BH9" s="569"/>
      <c r="BI9" s="570"/>
      <c r="BJ9" s="295">
        <f t="shared" ref="BJ9:BJ11" si="1">IF(BB9&lt;&gt;"",BF9/BB9,"n.é.")</f>
        <v>0.47621217856122111</v>
      </c>
      <c r="BK9" s="296"/>
    </row>
    <row r="10" spans="1:63" ht="20.100000000000001" customHeight="1">
      <c r="A10" s="291" t="s">
        <v>2</v>
      </c>
      <c r="B10" s="292"/>
      <c r="C10" s="293" t="s">
        <v>678</v>
      </c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7" t="s">
        <v>325</v>
      </c>
      <c r="S10" s="294">
        <f>'14'!S10:V10</f>
        <v>29244</v>
      </c>
      <c r="T10" s="294"/>
      <c r="U10" s="294"/>
      <c r="V10" s="294"/>
      <c r="W10" s="294">
        <f>'14'!W10:Z10+'14'!W21:Z21+'14'!W32:Z32</f>
        <v>21291</v>
      </c>
      <c r="X10" s="294"/>
      <c r="Y10" s="294"/>
      <c r="Z10" s="294"/>
      <c r="AA10" s="294">
        <f>'14'!AA10:AD10+'14'!AA21:AD21+'14'!AA32:AD32</f>
        <v>21291</v>
      </c>
      <c r="AB10" s="294"/>
      <c r="AC10" s="294"/>
      <c r="AD10" s="294"/>
      <c r="AE10" s="295">
        <f t="shared" si="0"/>
        <v>1</v>
      </c>
      <c r="AF10" s="296"/>
      <c r="AG10" s="338" t="s">
        <v>677</v>
      </c>
      <c r="AH10" s="339"/>
      <c r="AI10" s="339"/>
      <c r="AJ10" s="339"/>
      <c r="AK10" s="339"/>
      <c r="AL10" s="339"/>
      <c r="AM10" s="339"/>
      <c r="AN10" s="339"/>
      <c r="AO10" s="339"/>
      <c r="AP10" s="339"/>
      <c r="AQ10" s="339"/>
      <c r="AR10" s="339"/>
      <c r="AS10" s="339"/>
      <c r="AT10" s="339"/>
      <c r="AU10" s="339"/>
      <c r="AV10" s="340"/>
      <c r="AW10" s="27" t="s">
        <v>57</v>
      </c>
      <c r="AX10" s="568">
        <f>'14'!AX10:BA10</f>
        <v>29244</v>
      </c>
      <c r="AY10" s="569"/>
      <c r="AZ10" s="569"/>
      <c r="BA10" s="570"/>
      <c r="BB10" s="568">
        <f>'14'!BB10:BE10+'14'!BB21:BE21+'14'!BB32:BE32</f>
        <v>21291</v>
      </c>
      <c r="BC10" s="569"/>
      <c r="BD10" s="569"/>
      <c r="BE10" s="570"/>
      <c r="BF10" s="568">
        <f>'14'!BF10:BI10+'14'!BF21:BI21+'14'!BF32:BI32</f>
        <v>21291</v>
      </c>
      <c r="BG10" s="569"/>
      <c r="BH10" s="569"/>
      <c r="BI10" s="570"/>
      <c r="BJ10" s="295">
        <f t="shared" si="1"/>
        <v>1</v>
      </c>
      <c r="BK10" s="296"/>
    </row>
    <row r="11" spans="1:63" s="3" customFormat="1" ht="20.100000000000001" customHeight="1">
      <c r="A11" s="302" t="s">
        <v>3</v>
      </c>
      <c r="B11" s="303"/>
      <c r="C11" s="336" t="s">
        <v>676</v>
      </c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72"/>
      <c r="S11" s="337">
        <f>SUM(S8:V10)</f>
        <v>324194</v>
      </c>
      <c r="T11" s="337"/>
      <c r="U11" s="337"/>
      <c r="V11" s="337"/>
      <c r="W11" s="337">
        <f t="shared" ref="W11" si="2">SUM(W8:Z10)</f>
        <v>405277</v>
      </c>
      <c r="X11" s="337"/>
      <c r="Y11" s="337"/>
      <c r="Z11" s="337"/>
      <c r="AA11" s="337">
        <f t="shared" ref="AA11" si="3">SUM(AA8:AD10)</f>
        <v>361059</v>
      </c>
      <c r="AB11" s="337"/>
      <c r="AC11" s="337"/>
      <c r="AD11" s="337"/>
      <c r="AE11" s="310">
        <f t="shared" si="0"/>
        <v>0.89089437594534104</v>
      </c>
      <c r="AF11" s="311"/>
      <c r="AG11" s="333" t="s">
        <v>675</v>
      </c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5"/>
      <c r="AW11" s="52"/>
      <c r="AX11" s="577">
        <f>SUM(AX8:BA10)</f>
        <v>324194</v>
      </c>
      <c r="AY11" s="578"/>
      <c r="AZ11" s="578"/>
      <c r="BA11" s="579"/>
      <c r="BB11" s="577">
        <f t="shared" ref="BB11" si="4">SUM(BB8:BE10)</f>
        <v>405277</v>
      </c>
      <c r="BC11" s="578"/>
      <c r="BD11" s="578"/>
      <c r="BE11" s="579"/>
      <c r="BF11" s="577">
        <f t="shared" ref="BF11" si="5">SUM(BF8:BI10)</f>
        <v>334034</v>
      </c>
      <c r="BG11" s="578"/>
      <c r="BH11" s="578"/>
      <c r="BI11" s="579"/>
      <c r="BJ11" s="310">
        <f t="shared" si="1"/>
        <v>0.82421158861716803</v>
      </c>
      <c r="BK11" s="311"/>
    </row>
    <row r="12" spans="1:63" ht="20.100000000000001" customHeight="1">
      <c r="A12" s="300"/>
      <c r="B12" s="300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4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8"/>
      <c r="AF12" s="308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  <c r="AT12" s="581"/>
      <c r="AU12" s="581"/>
      <c r="AV12" s="47"/>
      <c r="AW12" s="47"/>
      <c r="AX12" s="580"/>
      <c r="AY12" s="580"/>
      <c r="AZ12" s="580"/>
      <c r="BA12" s="580"/>
      <c r="BB12" s="580"/>
      <c r="BC12" s="580"/>
      <c r="BD12" s="580"/>
      <c r="BE12" s="580"/>
      <c r="BF12" s="580"/>
      <c r="BG12" s="580"/>
      <c r="BH12" s="580"/>
      <c r="BI12" s="580"/>
      <c r="BJ12" s="580"/>
      <c r="BK12" s="580"/>
    </row>
  </sheetData>
  <mergeCells count="83">
    <mergeCell ref="BB10:BE10"/>
    <mergeCell ref="BF10:BI10"/>
    <mergeCell ref="BJ10:BK10"/>
    <mergeCell ref="A11:B11"/>
    <mergeCell ref="C11:Q11"/>
    <mergeCell ref="S11:V11"/>
    <mergeCell ref="A10:B10"/>
    <mergeCell ref="C10:Q10"/>
    <mergeCell ref="S10:V10"/>
    <mergeCell ref="W10:Z10"/>
    <mergeCell ref="AA10:AD10"/>
    <mergeCell ref="AE12:AF12"/>
    <mergeCell ref="BJ11:BK11"/>
    <mergeCell ref="BF11:BI11"/>
    <mergeCell ref="BB11:BE11"/>
    <mergeCell ref="AX11:BA11"/>
    <mergeCell ref="AG11:AV11"/>
    <mergeCell ref="BJ12:BK12"/>
    <mergeCell ref="BF12:BI12"/>
    <mergeCell ref="BB12:BE12"/>
    <mergeCell ref="AX12:BA12"/>
    <mergeCell ref="AG12:AU12"/>
    <mergeCell ref="A12:B12"/>
    <mergeCell ref="C12:Q12"/>
    <mergeCell ref="S12:V12"/>
    <mergeCell ref="W12:Z12"/>
    <mergeCell ref="AA12:AD12"/>
    <mergeCell ref="AA9:AD9"/>
    <mergeCell ref="AE9:AF9"/>
    <mergeCell ref="AG9:AV9"/>
    <mergeCell ref="AX9:BA9"/>
    <mergeCell ref="W11:Z11"/>
    <mergeCell ref="AA11:AD11"/>
    <mergeCell ref="AE10:AF10"/>
    <mergeCell ref="AE11:AF11"/>
    <mergeCell ref="AG10:AV10"/>
    <mergeCell ref="AX10:BA10"/>
    <mergeCell ref="BB9:BE9"/>
    <mergeCell ref="BF9:BI9"/>
    <mergeCell ref="BJ9:BK9"/>
    <mergeCell ref="BJ7:BK7"/>
    <mergeCell ref="A8:B8"/>
    <mergeCell ref="C8:Q8"/>
    <mergeCell ref="S8:V8"/>
    <mergeCell ref="W8:Z8"/>
    <mergeCell ref="AA8:AD8"/>
    <mergeCell ref="AE8:AF8"/>
    <mergeCell ref="BF8:BI8"/>
    <mergeCell ref="BJ8:BK8"/>
    <mergeCell ref="A9:B9"/>
    <mergeCell ref="C9:Q9"/>
    <mergeCell ref="S9:V9"/>
    <mergeCell ref="W9:Z9"/>
    <mergeCell ref="BB8:BE8"/>
    <mergeCell ref="AE6:AF6"/>
    <mergeCell ref="BB6:BE6"/>
    <mergeCell ref="AX6:BA6"/>
    <mergeCell ref="AG6:AV6"/>
    <mergeCell ref="AG8:AV8"/>
    <mergeCell ref="AX8:BA8"/>
    <mergeCell ref="AE7:AF7"/>
    <mergeCell ref="AG7:AV7"/>
    <mergeCell ref="AX7:BA7"/>
    <mergeCell ref="BB7:BE7"/>
    <mergeCell ref="A7:B7"/>
    <mergeCell ref="C7:Q7"/>
    <mergeCell ref="AG5:BK5"/>
    <mergeCell ref="C6:Q6"/>
    <mergeCell ref="S6:V6"/>
    <mergeCell ref="W6:Z6"/>
    <mergeCell ref="BF7:BI7"/>
    <mergeCell ref="S7:V7"/>
    <mergeCell ref="W7:Z7"/>
    <mergeCell ref="AA7:AD7"/>
    <mergeCell ref="A1:BK1"/>
    <mergeCell ref="A2:BK2"/>
    <mergeCell ref="A3:BK3"/>
    <mergeCell ref="A4:BK4"/>
    <mergeCell ref="A5:B6"/>
    <mergeCell ref="C5:AF5"/>
    <mergeCell ref="BJ6:BK6"/>
    <mergeCell ref="BF6:BI6"/>
    <mergeCell ref="AA6:AD6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BK34"/>
  <sheetViews>
    <sheetView view="pageBreakPreview" topLeftCell="A19" zoomScaleSheetLayoutView="100" workbookViewId="0">
      <selection sqref="A1:BK1"/>
    </sheetView>
  </sheetViews>
  <sheetFormatPr defaultRowHeight="12.75"/>
  <cols>
    <col min="1" max="1" width="2.42578125" style="4" customWidth="1"/>
    <col min="2" max="2" width="2.140625" style="4" customWidth="1"/>
    <col min="3" max="17" width="2.7109375" style="1" customWidth="1"/>
    <col min="18" max="18" width="2.7109375" style="1" hidden="1" customWidth="1"/>
    <col min="19" max="30" width="2.7109375" style="1" customWidth="1"/>
    <col min="31" max="31" width="3.42578125" style="1" customWidth="1"/>
    <col min="32" max="32" width="3" style="1" customWidth="1"/>
    <col min="33" max="45" width="2.7109375" style="1" customWidth="1"/>
    <col min="46" max="46" width="3.42578125" style="1" customWidth="1"/>
    <col min="47" max="47" width="3.28515625" style="1" customWidth="1"/>
    <col min="48" max="48" width="2.7109375" style="1" customWidth="1"/>
    <col min="49" max="49" width="2.7109375" style="1" hidden="1" customWidth="1"/>
    <col min="50" max="61" width="2.7109375" style="1" customWidth="1"/>
    <col min="62" max="62" width="3.140625" style="1" customWidth="1"/>
    <col min="63" max="63" width="3" style="1" customWidth="1"/>
    <col min="64" max="16384" width="9.140625" style="1"/>
  </cols>
  <sheetData>
    <row r="1" spans="1:63" ht="28.5" customHeight="1">
      <c r="A1" s="312" t="s">
        <v>739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</row>
    <row r="2" spans="1:63" ht="28.5" customHeight="1">
      <c r="A2" s="322" t="s">
        <v>492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4"/>
    </row>
    <row r="3" spans="1:63" ht="15" customHeight="1">
      <c r="A3" s="315" t="s">
        <v>685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7"/>
    </row>
    <row r="4" spans="1:63" ht="15.95" customHeight="1">
      <c r="A4" s="314" t="s">
        <v>493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</row>
    <row r="5" spans="1:63" ht="15.95" customHeight="1">
      <c r="A5" s="298" t="s">
        <v>470</v>
      </c>
      <c r="B5" s="298"/>
      <c r="C5" s="299" t="s">
        <v>494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562" t="s">
        <v>495</v>
      </c>
      <c r="AH5" s="563"/>
      <c r="AI5" s="563"/>
      <c r="AJ5" s="563"/>
      <c r="AK5" s="563"/>
      <c r="AL5" s="563"/>
      <c r="AM5" s="563"/>
      <c r="AN5" s="563"/>
      <c r="AO5" s="563"/>
      <c r="AP5" s="563"/>
      <c r="AQ5" s="563"/>
      <c r="AR5" s="563"/>
      <c r="AS5" s="563"/>
      <c r="AT5" s="563"/>
      <c r="AU5" s="563"/>
      <c r="AV5" s="563"/>
      <c r="AW5" s="563"/>
      <c r="AX5" s="563"/>
      <c r="AY5" s="563"/>
      <c r="AZ5" s="563"/>
      <c r="BA5" s="563"/>
      <c r="BB5" s="563"/>
      <c r="BC5" s="563"/>
      <c r="BD5" s="563"/>
      <c r="BE5" s="563"/>
      <c r="BF5" s="563"/>
      <c r="BG5" s="563"/>
      <c r="BH5" s="563"/>
      <c r="BI5" s="563"/>
      <c r="BJ5" s="563"/>
      <c r="BK5" s="564"/>
    </row>
    <row r="6" spans="1:63" ht="35.1" customHeight="1">
      <c r="A6" s="298"/>
      <c r="B6" s="298"/>
      <c r="C6" s="328" t="s">
        <v>683</v>
      </c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51"/>
      <c r="S6" s="318" t="s">
        <v>243</v>
      </c>
      <c r="T6" s="319"/>
      <c r="U6" s="319"/>
      <c r="V6" s="319"/>
      <c r="W6" s="318" t="s">
        <v>465</v>
      </c>
      <c r="X6" s="319"/>
      <c r="Y6" s="319"/>
      <c r="Z6" s="319"/>
      <c r="AA6" s="318" t="s">
        <v>466</v>
      </c>
      <c r="AB6" s="319"/>
      <c r="AC6" s="319"/>
      <c r="AD6" s="319"/>
      <c r="AE6" s="318" t="s">
        <v>467</v>
      </c>
      <c r="AF6" s="319"/>
      <c r="AG6" s="571" t="s">
        <v>26</v>
      </c>
      <c r="AH6" s="572"/>
      <c r="AI6" s="572"/>
      <c r="AJ6" s="572"/>
      <c r="AK6" s="572"/>
      <c r="AL6" s="572"/>
      <c r="AM6" s="572"/>
      <c r="AN6" s="572"/>
      <c r="AO6" s="572"/>
      <c r="AP6" s="572"/>
      <c r="AQ6" s="572"/>
      <c r="AR6" s="572"/>
      <c r="AS6" s="572"/>
      <c r="AT6" s="572"/>
      <c r="AU6" s="572"/>
      <c r="AV6" s="573"/>
      <c r="AW6" s="50"/>
      <c r="AX6" s="559" t="s">
        <v>243</v>
      </c>
      <c r="AY6" s="561"/>
      <c r="AZ6" s="561"/>
      <c r="BA6" s="560"/>
      <c r="BB6" s="559" t="s">
        <v>465</v>
      </c>
      <c r="BC6" s="561"/>
      <c r="BD6" s="561"/>
      <c r="BE6" s="560"/>
      <c r="BF6" s="559" t="s">
        <v>466</v>
      </c>
      <c r="BG6" s="561"/>
      <c r="BH6" s="561"/>
      <c r="BI6" s="560"/>
      <c r="BJ6" s="559" t="s">
        <v>467</v>
      </c>
      <c r="BK6" s="560"/>
    </row>
    <row r="7" spans="1:63">
      <c r="A7" s="297" t="s">
        <v>178</v>
      </c>
      <c r="B7" s="297"/>
      <c r="C7" s="306" t="s">
        <v>179</v>
      </c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48"/>
      <c r="S7" s="306" t="s">
        <v>180</v>
      </c>
      <c r="T7" s="306"/>
      <c r="U7" s="306"/>
      <c r="V7" s="306"/>
      <c r="W7" s="306" t="s">
        <v>177</v>
      </c>
      <c r="X7" s="306"/>
      <c r="Y7" s="306"/>
      <c r="Z7" s="306"/>
      <c r="AA7" s="306" t="s">
        <v>468</v>
      </c>
      <c r="AB7" s="306"/>
      <c r="AC7" s="306"/>
      <c r="AD7" s="306"/>
      <c r="AE7" s="306" t="s">
        <v>623</v>
      </c>
      <c r="AF7" s="306"/>
      <c r="AG7" s="574" t="s">
        <v>624</v>
      </c>
      <c r="AH7" s="575"/>
      <c r="AI7" s="575"/>
      <c r="AJ7" s="575"/>
      <c r="AK7" s="575"/>
      <c r="AL7" s="575"/>
      <c r="AM7" s="575"/>
      <c r="AN7" s="575"/>
      <c r="AO7" s="575"/>
      <c r="AP7" s="575"/>
      <c r="AQ7" s="575"/>
      <c r="AR7" s="575"/>
      <c r="AS7" s="575"/>
      <c r="AT7" s="575"/>
      <c r="AU7" s="575"/>
      <c r="AV7" s="576"/>
      <c r="AW7" s="48"/>
      <c r="AX7" s="565" t="s">
        <v>638</v>
      </c>
      <c r="AY7" s="566"/>
      <c r="AZ7" s="566"/>
      <c r="BA7" s="567"/>
      <c r="BB7" s="565" t="s">
        <v>639</v>
      </c>
      <c r="BC7" s="566"/>
      <c r="BD7" s="566"/>
      <c r="BE7" s="567"/>
      <c r="BF7" s="565" t="s">
        <v>640</v>
      </c>
      <c r="BG7" s="566"/>
      <c r="BH7" s="566"/>
      <c r="BI7" s="567"/>
      <c r="BJ7" s="565" t="s">
        <v>641</v>
      </c>
      <c r="BK7" s="567"/>
    </row>
    <row r="8" spans="1:63" ht="20.100000000000001" customHeight="1">
      <c r="A8" s="291" t="s">
        <v>0</v>
      </c>
      <c r="B8" s="292"/>
      <c r="C8" s="293" t="s">
        <v>682</v>
      </c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7" t="s">
        <v>266</v>
      </c>
      <c r="S8" s="294">
        <v>233300</v>
      </c>
      <c r="T8" s="294"/>
      <c r="U8" s="294"/>
      <c r="V8" s="294"/>
      <c r="W8" s="294">
        <v>231125</v>
      </c>
      <c r="X8" s="294"/>
      <c r="Y8" s="294"/>
      <c r="Z8" s="294"/>
      <c r="AA8" s="294">
        <v>231125</v>
      </c>
      <c r="AB8" s="294"/>
      <c r="AC8" s="294"/>
      <c r="AD8" s="294"/>
      <c r="AE8" s="157">
        <f>IF(W8&lt;&gt;"",AA8/W8,"n.é.")</f>
        <v>1</v>
      </c>
      <c r="AF8" s="158"/>
      <c r="AG8" s="338" t="s">
        <v>681</v>
      </c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 s="339"/>
      <c r="AU8" s="339"/>
      <c r="AV8" s="340"/>
      <c r="AW8" s="27" t="s">
        <v>32</v>
      </c>
      <c r="AX8" s="568">
        <v>251200</v>
      </c>
      <c r="AY8" s="569"/>
      <c r="AZ8" s="569"/>
      <c r="BA8" s="570"/>
      <c r="BB8" s="582">
        <v>247647</v>
      </c>
      <c r="BC8" s="583"/>
      <c r="BD8" s="583"/>
      <c r="BE8" s="584"/>
      <c r="BF8" s="294">
        <v>247647</v>
      </c>
      <c r="BG8" s="294"/>
      <c r="BH8" s="294"/>
      <c r="BI8" s="294"/>
      <c r="BJ8" s="157">
        <f>IF(BB8&lt;&gt;"",BF8/BB8,"n.é.")</f>
        <v>1</v>
      </c>
      <c r="BK8" s="158"/>
    </row>
    <row r="9" spans="1:63" ht="20.100000000000001" customHeight="1">
      <c r="A9" s="291" t="s">
        <v>1</v>
      </c>
      <c r="B9" s="292"/>
      <c r="C9" s="293" t="s">
        <v>680</v>
      </c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7" t="s">
        <v>303</v>
      </c>
      <c r="S9" s="294">
        <v>60990</v>
      </c>
      <c r="T9" s="294"/>
      <c r="U9" s="294"/>
      <c r="V9" s="294"/>
      <c r="W9" s="294">
        <v>145979</v>
      </c>
      <c r="X9" s="294"/>
      <c r="Y9" s="294"/>
      <c r="Z9" s="294"/>
      <c r="AA9" s="294">
        <v>101761</v>
      </c>
      <c r="AB9" s="294"/>
      <c r="AC9" s="294"/>
      <c r="AD9" s="294"/>
      <c r="AE9" s="295">
        <f t="shared" ref="AE9:AE11" si="0">IF(W9&lt;&gt;"",AA9/W9,"n.é.")</f>
        <v>0.69709341754635945</v>
      </c>
      <c r="AF9" s="296"/>
      <c r="AG9" s="338" t="s">
        <v>679</v>
      </c>
      <c r="AH9" s="339"/>
      <c r="AI9" s="339"/>
      <c r="AJ9" s="339"/>
      <c r="AK9" s="339"/>
      <c r="AL9" s="339"/>
      <c r="AM9" s="339"/>
      <c r="AN9" s="339"/>
      <c r="AO9" s="339"/>
      <c r="AP9" s="339"/>
      <c r="AQ9" s="339"/>
      <c r="AR9" s="339"/>
      <c r="AS9" s="339"/>
      <c r="AT9" s="339"/>
      <c r="AU9" s="339"/>
      <c r="AV9" s="340"/>
      <c r="AW9" s="27" t="s">
        <v>52</v>
      </c>
      <c r="AX9" s="568">
        <v>43090</v>
      </c>
      <c r="AY9" s="569"/>
      <c r="AZ9" s="569"/>
      <c r="BA9" s="570"/>
      <c r="BB9" s="582">
        <v>129457</v>
      </c>
      <c r="BC9" s="583"/>
      <c r="BD9" s="583"/>
      <c r="BE9" s="584"/>
      <c r="BF9" s="294">
        <v>61649</v>
      </c>
      <c r="BG9" s="294"/>
      <c r="BH9" s="294"/>
      <c r="BI9" s="294"/>
      <c r="BJ9" s="295">
        <f t="shared" ref="BJ9:BJ11" si="1">IF(BB9&lt;&gt;"",BF9/BB9,"n.é.")</f>
        <v>0.47621217856122111</v>
      </c>
      <c r="BK9" s="296"/>
    </row>
    <row r="10" spans="1:63" ht="20.100000000000001" customHeight="1">
      <c r="A10" s="291" t="s">
        <v>2</v>
      </c>
      <c r="B10" s="292"/>
      <c r="C10" s="293" t="s">
        <v>678</v>
      </c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7" t="s">
        <v>325</v>
      </c>
      <c r="S10" s="294">
        <v>29244</v>
      </c>
      <c r="T10" s="294"/>
      <c r="U10" s="294"/>
      <c r="V10" s="294"/>
      <c r="W10" s="294">
        <v>21291</v>
      </c>
      <c r="X10" s="294"/>
      <c r="Y10" s="294"/>
      <c r="Z10" s="294"/>
      <c r="AA10" s="294">
        <v>21291</v>
      </c>
      <c r="AB10" s="294"/>
      <c r="AC10" s="294"/>
      <c r="AD10" s="294"/>
      <c r="AE10" s="295">
        <f t="shared" si="0"/>
        <v>1</v>
      </c>
      <c r="AF10" s="296"/>
      <c r="AG10" s="338" t="s">
        <v>677</v>
      </c>
      <c r="AH10" s="339"/>
      <c r="AI10" s="339"/>
      <c r="AJ10" s="339"/>
      <c r="AK10" s="339"/>
      <c r="AL10" s="339"/>
      <c r="AM10" s="339"/>
      <c r="AN10" s="339"/>
      <c r="AO10" s="339"/>
      <c r="AP10" s="339"/>
      <c r="AQ10" s="339"/>
      <c r="AR10" s="339"/>
      <c r="AS10" s="339"/>
      <c r="AT10" s="339"/>
      <c r="AU10" s="339"/>
      <c r="AV10" s="340"/>
      <c r="AW10" s="27" t="s">
        <v>57</v>
      </c>
      <c r="AX10" s="568">
        <v>29244</v>
      </c>
      <c r="AY10" s="569"/>
      <c r="AZ10" s="569"/>
      <c r="BA10" s="570"/>
      <c r="BB10" s="582">
        <v>21291</v>
      </c>
      <c r="BC10" s="583"/>
      <c r="BD10" s="583"/>
      <c r="BE10" s="584"/>
      <c r="BF10" s="294">
        <v>21291</v>
      </c>
      <c r="BG10" s="294"/>
      <c r="BH10" s="294"/>
      <c r="BI10" s="294"/>
      <c r="BJ10" s="295">
        <f t="shared" si="1"/>
        <v>1</v>
      </c>
      <c r="BK10" s="296"/>
    </row>
    <row r="11" spans="1:63" s="3" customFormat="1" ht="20.100000000000001" customHeight="1">
      <c r="A11" s="302" t="s">
        <v>3</v>
      </c>
      <c r="B11" s="303"/>
      <c r="C11" s="336" t="s">
        <v>676</v>
      </c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72"/>
      <c r="S11" s="337">
        <f>SUM(S8:V10)</f>
        <v>323534</v>
      </c>
      <c r="T11" s="337"/>
      <c r="U11" s="337"/>
      <c r="V11" s="337"/>
      <c r="W11" s="337">
        <f t="shared" ref="W11" si="2">SUM(W8:Z10)</f>
        <v>398395</v>
      </c>
      <c r="X11" s="337"/>
      <c r="Y11" s="337"/>
      <c r="Z11" s="337"/>
      <c r="AA11" s="337">
        <f t="shared" ref="AA11" si="3">SUM(AA8:AD10)</f>
        <v>354177</v>
      </c>
      <c r="AB11" s="337"/>
      <c r="AC11" s="337"/>
      <c r="AD11" s="337"/>
      <c r="AE11" s="310">
        <f t="shared" si="0"/>
        <v>0.88900965122554254</v>
      </c>
      <c r="AF11" s="311"/>
      <c r="AG11" s="333" t="s">
        <v>675</v>
      </c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5"/>
      <c r="AW11" s="52"/>
      <c r="AX11" s="577">
        <f>SUM(AX8:BA10)</f>
        <v>323534</v>
      </c>
      <c r="AY11" s="578"/>
      <c r="AZ11" s="578"/>
      <c r="BA11" s="579"/>
      <c r="BB11" s="577">
        <f t="shared" ref="BB11" si="4">SUM(BB8:BE10)</f>
        <v>398395</v>
      </c>
      <c r="BC11" s="578"/>
      <c r="BD11" s="578"/>
      <c r="BE11" s="579"/>
      <c r="BF11" s="577">
        <f t="shared" ref="BF11" si="5">SUM(BF8:BI10)</f>
        <v>330587</v>
      </c>
      <c r="BG11" s="578"/>
      <c r="BH11" s="578"/>
      <c r="BI11" s="579"/>
      <c r="BJ11" s="310">
        <f t="shared" si="1"/>
        <v>0.82979706070608317</v>
      </c>
      <c r="BK11" s="311"/>
    </row>
    <row r="12" spans="1:63" ht="28.5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</row>
    <row r="13" spans="1:63" ht="28.5" customHeight="1">
      <c r="A13" s="322" t="s">
        <v>672</v>
      </c>
      <c r="B13" s="323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3"/>
      <c r="X13" s="323"/>
      <c r="Y13" s="323"/>
      <c r="Z13" s="323"/>
      <c r="AA13" s="323"/>
      <c r="AB13" s="323"/>
      <c r="AC13" s="323"/>
      <c r="AD13" s="323"/>
      <c r="AE13" s="323"/>
      <c r="AF13" s="323"/>
      <c r="AG13" s="323"/>
      <c r="AH13" s="323"/>
      <c r="AI13" s="323"/>
      <c r="AJ13" s="323"/>
      <c r="AK13" s="323"/>
      <c r="AL13" s="323"/>
      <c r="AM13" s="323"/>
      <c r="AN13" s="323"/>
      <c r="AO13" s="323"/>
      <c r="AP13" s="323"/>
      <c r="AQ13" s="323"/>
      <c r="AR13" s="323"/>
      <c r="AS13" s="323"/>
      <c r="AT13" s="323"/>
      <c r="AU13" s="323"/>
      <c r="AV13" s="323"/>
      <c r="AW13" s="323"/>
      <c r="AX13" s="323"/>
      <c r="AY13" s="323"/>
      <c r="AZ13" s="323"/>
      <c r="BA13" s="323"/>
      <c r="BB13" s="323"/>
      <c r="BC13" s="323"/>
      <c r="BD13" s="323"/>
      <c r="BE13" s="323"/>
      <c r="BF13" s="323"/>
      <c r="BG13" s="323"/>
      <c r="BH13" s="323"/>
      <c r="BI13" s="323"/>
      <c r="BJ13" s="323"/>
      <c r="BK13" s="324"/>
    </row>
    <row r="14" spans="1:63" ht="15" customHeight="1">
      <c r="A14" s="315" t="s">
        <v>685</v>
      </c>
      <c r="B14" s="316"/>
      <c r="C14" s="316"/>
      <c r="D14" s="316"/>
      <c r="E14" s="316"/>
      <c r="F14" s="316"/>
      <c r="G14" s="316"/>
      <c r="H14" s="316"/>
      <c r="I14" s="316"/>
      <c r="J14" s="316"/>
      <c r="K14" s="316"/>
      <c r="L14" s="316"/>
      <c r="M14" s="316"/>
      <c r="N14" s="316"/>
      <c r="O14" s="316"/>
      <c r="P14" s="316"/>
      <c r="Q14" s="316"/>
      <c r="R14" s="316"/>
      <c r="S14" s="316"/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7"/>
    </row>
    <row r="15" spans="1:63" ht="15.95" customHeight="1">
      <c r="A15" s="314" t="s">
        <v>493</v>
      </c>
      <c r="B15" s="314"/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4"/>
      <c r="Q15" s="314"/>
      <c r="R15" s="314"/>
      <c r="S15" s="314"/>
      <c r="T15" s="314"/>
      <c r="U15" s="314"/>
      <c r="V15" s="314"/>
      <c r="W15" s="314"/>
      <c r="X15" s="314"/>
      <c r="Y15" s="314"/>
      <c r="Z15" s="314"/>
      <c r="AA15" s="314"/>
      <c r="AB15" s="314"/>
      <c r="AC15" s="314"/>
      <c r="AD15" s="314"/>
      <c r="AE15" s="314"/>
      <c r="AF15" s="314"/>
      <c r="AG15" s="314"/>
      <c r="AH15" s="314"/>
      <c r="AI15" s="314"/>
      <c r="AJ15" s="314"/>
      <c r="AK15" s="314"/>
      <c r="AL15" s="314"/>
      <c r="AM15" s="314"/>
      <c r="AN15" s="314"/>
      <c r="AO15" s="314"/>
      <c r="AP15" s="314"/>
      <c r="AQ15" s="314"/>
      <c r="AR15" s="314"/>
      <c r="AS15" s="314"/>
      <c r="AT15" s="314"/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314"/>
      <c r="BG15" s="314"/>
      <c r="BH15" s="314"/>
      <c r="BI15" s="314"/>
      <c r="BJ15" s="314"/>
      <c r="BK15" s="314"/>
    </row>
    <row r="16" spans="1:63" ht="15.95" customHeight="1">
      <c r="A16" s="298" t="s">
        <v>470</v>
      </c>
      <c r="B16" s="298"/>
      <c r="C16" s="299" t="s">
        <v>494</v>
      </c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562" t="s">
        <v>495</v>
      </c>
      <c r="AH16" s="563"/>
      <c r="AI16" s="563"/>
      <c r="AJ16" s="563"/>
      <c r="AK16" s="563"/>
      <c r="AL16" s="563"/>
      <c r="AM16" s="563"/>
      <c r="AN16" s="563"/>
      <c r="AO16" s="563"/>
      <c r="AP16" s="563"/>
      <c r="AQ16" s="563"/>
      <c r="AR16" s="563"/>
      <c r="AS16" s="563"/>
      <c r="AT16" s="563"/>
      <c r="AU16" s="563"/>
      <c r="AV16" s="563"/>
      <c r="AW16" s="563"/>
      <c r="AX16" s="563"/>
      <c r="AY16" s="563"/>
      <c r="AZ16" s="563"/>
      <c r="BA16" s="563"/>
      <c r="BB16" s="563"/>
      <c r="BC16" s="563"/>
      <c r="BD16" s="563"/>
      <c r="BE16" s="563"/>
      <c r="BF16" s="563"/>
      <c r="BG16" s="563"/>
      <c r="BH16" s="563"/>
      <c r="BI16" s="563"/>
      <c r="BJ16" s="563"/>
      <c r="BK16" s="564"/>
    </row>
    <row r="17" spans="1:63" ht="35.1" customHeight="1">
      <c r="A17" s="298"/>
      <c r="B17" s="298"/>
      <c r="C17" s="328" t="s">
        <v>683</v>
      </c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51"/>
      <c r="S17" s="318" t="s">
        <v>243</v>
      </c>
      <c r="T17" s="319"/>
      <c r="U17" s="319"/>
      <c r="V17" s="319"/>
      <c r="W17" s="318" t="s">
        <v>465</v>
      </c>
      <c r="X17" s="319"/>
      <c r="Y17" s="319"/>
      <c r="Z17" s="319"/>
      <c r="AA17" s="318" t="s">
        <v>466</v>
      </c>
      <c r="AB17" s="319"/>
      <c r="AC17" s="319"/>
      <c r="AD17" s="319"/>
      <c r="AE17" s="318" t="s">
        <v>467</v>
      </c>
      <c r="AF17" s="319"/>
      <c r="AG17" s="571" t="s">
        <v>26</v>
      </c>
      <c r="AH17" s="572"/>
      <c r="AI17" s="572"/>
      <c r="AJ17" s="572"/>
      <c r="AK17" s="572"/>
      <c r="AL17" s="572"/>
      <c r="AM17" s="572"/>
      <c r="AN17" s="572"/>
      <c r="AO17" s="572"/>
      <c r="AP17" s="572"/>
      <c r="AQ17" s="572"/>
      <c r="AR17" s="572"/>
      <c r="AS17" s="572"/>
      <c r="AT17" s="572"/>
      <c r="AU17" s="572"/>
      <c r="AV17" s="573"/>
      <c r="AW17" s="50"/>
      <c r="AX17" s="559" t="s">
        <v>243</v>
      </c>
      <c r="AY17" s="561"/>
      <c r="AZ17" s="561"/>
      <c r="BA17" s="560"/>
      <c r="BB17" s="559" t="s">
        <v>465</v>
      </c>
      <c r="BC17" s="561"/>
      <c r="BD17" s="561"/>
      <c r="BE17" s="560"/>
      <c r="BF17" s="559" t="s">
        <v>466</v>
      </c>
      <c r="BG17" s="561"/>
      <c r="BH17" s="561"/>
      <c r="BI17" s="560"/>
      <c r="BJ17" s="559" t="s">
        <v>467</v>
      </c>
      <c r="BK17" s="560"/>
    </row>
    <row r="18" spans="1:63">
      <c r="A18" s="297" t="s">
        <v>178</v>
      </c>
      <c r="B18" s="297"/>
      <c r="C18" s="306" t="s">
        <v>179</v>
      </c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48"/>
      <c r="S18" s="306" t="s">
        <v>180</v>
      </c>
      <c r="T18" s="306"/>
      <c r="U18" s="306"/>
      <c r="V18" s="306"/>
      <c r="W18" s="306" t="s">
        <v>177</v>
      </c>
      <c r="X18" s="306"/>
      <c r="Y18" s="306"/>
      <c r="Z18" s="306"/>
      <c r="AA18" s="306" t="s">
        <v>468</v>
      </c>
      <c r="AB18" s="306"/>
      <c r="AC18" s="306"/>
      <c r="AD18" s="306"/>
      <c r="AE18" s="306" t="s">
        <v>623</v>
      </c>
      <c r="AF18" s="306"/>
      <c r="AG18" s="574" t="s">
        <v>624</v>
      </c>
      <c r="AH18" s="575"/>
      <c r="AI18" s="575"/>
      <c r="AJ18" s="575"/>
      <c r="AK18" s="575"/>
      <c r="AL18" s="575"/>
      <c r="AM18" s="575"/>
      <c r="AN18" s="575"/>
      <c r="AO18" s="575"/>
      <c r="AP18" s="575"/>
      <c r="AQ18" s="575"/>
      <c r="AR18" s="575"/>
      <c r="AS18" s="575"/>
      <c r="AT18" s="575"/>
      <c r="AU18" s="575"/>
      <c r="AV18" s="576"/>
      <c r="AW18" s="48"/>
      <c r="AX18" s="565" t="s">
        <v>638</v>
      </c>
      <c r="AY18" s="566"/>
      <c r="AZ18" s="566"/>
      <c r="BA18" s="567"/>
      <c r="BB18" s="565" t="s">
        <v>639</v>
      </c>
      <c r="BC18" s="566"/>
      <c r="BD18" s="566"/>
      <c r="BE18" s="567"/>
      <c r="BF18" s="565" t="s">
        <v>640</v>
      </c>
      <c r="BG18" s="566"/>
      <c r="BH18" s="566"/>
      <c r="BI18" s="567"/>
      <c r="BJ18" s="565" t="s">
        <v>641</v>
      </c>
      <c r="BK18" s="567"/>
    </row>
    <row r="19" spans="1:63" ht="20.100000000000001" customHeight="1">
      <c r="A19" s="291" t="s">
        <v>0</v>
      </c>
      <c r="B19" s="292"/>
      <c r="C19" s="293" t="s">
        <v>682</v>
      </c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7" t="s">
        <v>266</v>
      </c>
      <c r="S19" s="294">
        <v>65591</v>
      </c>
      <c r="T19" s="294"/>
      <c r="U19" s="294"/>
      <c r="V19" s="294"/>
      <c r="W19" s="294">
        <v>74787</v>
      </c>
      <c r="X19" s="294"/>
      <c r="Y19" s="294"/>
      <c r="Z19" s="294"/>
      <c r="AA19" s="294">
        <v>74787</v>
      </c>
      <c r="AB19" s="294"/>
      <c r="AC19" s="294"/>
      <c r="AD19" s="294"/>
      <c r="AE19" s="157">
        <f>IF(W19&lt;&gt;"",AA19/W19,"n.é.")</f>
        <v>1</v>
      </c>
      <c r="AF19" s="158"/>
      <c r="AG19" s="338" t="s">
        <v>681</v>
      </c>
      <c r="AH19" s="339"/>
      <c r="AI19" s="339"/>
      <c r="AJ19" s="339"/>
      <c r="AK19" s="339"/>
      <c r="AL19" s="339"/>
      <c r="AM19" s="339"/>
      <c r="AN19" s="339"/>
      <c r="AO19" s="339"/>
      <c r="AP19" s="339"/>
      <c r="AQ19" s="339"/>
      <c r="AR19" s="339"/>
      <c r="AS19" s="339"/>
      <c r="AT19" s="339"/>
      <c r="AU19" s="339"/>
      <c r="AV19" s="340"/>
      <c r="AW19" s="27" t="s">
        <v>32</v>
      </c>
      <c r="AX19" s="568">
        <v>65591</v>
      </c>
      <c r="AY19" s="569"/>
      <c r="AZ19" s="569"/>
      <c r="BA19" s="570"/>
      <c r="BB19" s="582">
        <v>74787</v>
      </c>
      <c r="BC19" s="583"/>
      <c r="BD19" s="583"/>
      <c r="BE19" s="584"/>
      <c r="BF19" s="582">
        <v>71654</v>
      </c>
      <c r="BG19" s="583"/>
      <c r="BH19" s="583"/>
      <c r="BI19" s="584"/>
      <c r="BJ19" s="157">
        <f>IF(BB19&lt;&gt;"",BF19/BB19,"n.é.")</f>
        <v>0.95810769251340477</v>
      </c>
      <c r="BK19" s="158"/>
    </row>
    <row r="20" spans="1:63" ht="20.100000000000001" customHeight="1">
      <c r="A20" s="291" t="s">
        <v>1</v>
      </c>
      <c r="B20" s="292"/>
      <c r="C20" s="293" t="s">
        <v>680</v>
      </c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7" t="s">
        <v>303</v>
      </c>
      <c r="S20" s="294">
        <v>0</v>
      </c>
      <c r="T20" s="294"/>
      <c r="U20" s="294"/>
      <c r="V20" s="294"/>
      <c r="W20" s="294">
        <v>0</v>
      </c>
      <c r="X20" s="294"/>
      <c r="Y20" s="294"/>
      <c r="Z20" s="294"/>
      <c r="AA20" s="294">
        <v>0</v>
      </c>
      <c r="AB20" s="294"/>
      <c r="AC20" s="294"/>
      <c r="AD20" s="294"/>
      <c r="AE20" s="295" t="str">
        <f>IF(W20&gt;0,AA20/W20,"n.é.")</f>
        <v>n.é.</v>
      </c>
      <c r="AF20" s="296"/>
      <c r="AG20" s="338" t="s">
        <v>679</v>
      </c>
      <c r="AH20" s="339"/>
      <c r="AI20" s="339"/>
      <c r="AJ20" s="339"/>
      <c r="AK20" s="339"/>
      <c r="AL20" s="339"/>
      <c r="AM20" s="339"/>
      <c r="AN20" s="339"/>
      <c r="AO20" s="339"/>
      <c r="AP20" s="339"/>
      <c r="AQ20" s="339"/>
      <c r="AR20" s="339"/>
      <c r="AS20" s="339"/>
      <c r="AT20" s="339"/>
      <c r="AU20" s="339"/>
      <c r="AV20" s="340"/>
      <c r="AW20" s="27" t="s">
        <v>52</v>
      </c>
      <c r="AX20" s="568">
        <v>0</v>
      </c>
      <c r="AY20" s="569"/>
      <c r="AZ20" s="569"/>
      <c r="BA20" s="570"/>
      <c r="BB20" s="582">
        <v>0</v>
      </c>
      <c r="BC20" s="583"/>
      <c r="BD20" s="583"/>
      <c r="BE20" s="584"/>
      <c r="BF20" s="582">
        <v>0</v>
      </c>
      <c r="BG20" s="583"/>
      <c r="BH20" s="583"/>
      <c r="BI20" s="584"/>
      <c r="BJ20" s="295" t="str">
        <f>IF(BB20&gt;0,BF20/BB20,"n.é.")</f>
        <v>n.é.</v>
      </c>
      <c r="BK20" s="296"/>
    </row>
    <row r="21" spans="1:63" ht="20.100000000000001" customHeight="1">
      <c r="A21" s="291" t="s">
        <v>2</v>
      </c>
      <c r="B21" s="292"/>
      <c r="C21" s="293" t="s">
        <v>678</v>
      </c>
      <c r="D21" s="29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7" t="s">
        <v>325</v>
      </c>
      <c r="S21" s="294">
        <v>0</v>
      </c>
      <c r="T21" s="294"/>
      <c r="U21" s="294"/>
      <c r="V21" s="294"/>
      <c r="W21" s="294">
        <v>0</v>
      </c>
      <c r="X21" s="294"/>
      <c r="Y21" s="294"/>
      <c r="Z21" s="294"/>
      <c r="AA21" s="294">
        <v>0</v>
      </c>
      <c r="AB21" s="294"/>
      <c r="AC21" s="294"/>
      <c r="AD21" s="294"/>
      <c r="AE21" s="295" t="str">
        <f>IF(W21&gt;0,AA21/W21,"n.é.")</f>
        <v>n.é.</v>
      </c>
      <c r="AF21" s="296"/>
      <c r="AG21" s="338" t="s">
        <v>677</v>
      </c>
      <c r="AH21" s="339"/>
      <c r="AI21" s="339"/>
      <c r="AJ21" s="339"/>
      <c r="AK21" s="339"/>
      <c r="AL21" s="339"/>
      <c r="AM21" s="339"/>
      <c r="AN21" s="339"/>
      <c r="AO21" s="339"/>
      <c r="AP21" s="339"/>
      <c r="AQ21" s="339"/>
      <c r="AR21" s="339"/>
      <c r="AS21" s="339"/>
      <c r="AT21" s="339"/>
      <c r="AU21" s="339"/>
      <c r="AV21" s="340"/>
      <c r="AW21" s="27" t="s">
        <v>57</v>
      </c>
      <c r="AX21" s="568">
        <v>0</v>
      </c>
      <c r="AY21" s="569"/>
      <c r="AZ21" s="569"/>
      <c r="BA21" s="570"/>
      <c r="BB21" s="582">
        <v>0</v>
      </c>
      <c r="BC21" s="583"/>
      <c r="BD21" s="583"/>
      <c r="BE21" s="584"/>
      <c r="BF21" s="582">
        <v>0</v>
      </c>
      <c r="BG21" s="583"/>
      <c r="BH21" s="583"/>
      <c r="BI21" s="584"/>
      <c r="BJ21" s="295" t="str">
        <f>IF(BB21&gt;0,BF21/BB21,"n.é.")</f>
        <v>n.é.</v>
      </c>
      <c r="BK21" s="296"/>
    </row>
    <row r="22" spans="1:63" s="3" customFormat="1" ht="20.100000000000001" customHeight="1">
      <c r="A22" s="302" t="s">
        <v>3</v>
      </c>
      <c r="B22" s="303"/>
      <c r="C22" s="336" t="s">
        <v>676</v>
      </c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72"/>
      <c r="S22" s="337">
        <f>SUM(S19:V21)</f>
        <v>65591</v>
      </c>
      <c r="T22" s="337"/>
      <c r="U22" s="337"/>
      <c r="V22" s="337"/>
      <c r="W22" s="337">
        <f t="shared" ref="W22" si="6">SUM(W19:Z21)</f>
        <v>74787</v>
      </c>
      <c r="X22" s="337"/>
      <c r="Y22" s="337"/>
      <c r="Z22" s="337"/>
      <c r="AA22" s="337">
        <f t="shared" ref="AA22" si="7">SUM(AA19:AD21)</f>
        <v>74787</v>
      </c>
      <c r="AB22" s="337"/>
      <c r="AC22" s="337"/>
      <c r="AD22" s="337"/>
      <c r="AE22" s="310">
        <f t="shared" ref="AE22" si="8">IF(W22&lt;&gt;"",AA22/W22,"n.é.")</f>
        <v>1</v>
      </c>
      <c r="AF22" s="311"/>
      <c r="AG22" s="333" t="s">
        <v>675</v>
      </c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5"/>
      <c r="AW22" s="52"/>
      <c r="AX22" s="577">
        <f>SUM(AX19:BA21)</f>
        <v>65591</v>
      </c>
      <c r="AY22" s="578"/>
      <c r="AZ22" s="578"/>
      <c r="BA22" s="579"/>
      <c r="BB22" s="577">
        <f t="shared" ref="BB22" si="9">SUM(BB19:BE21)</f>
        <v>74787</v>
      </c>
      <c r="BC22" s="578"/>
      <c r="BD22" s="578"/>
      <c r="BE22" s="579"/>
      <c r="BF22" s="577">
        <f t="shared" ref="BF22" si="10">SUM(BF19:BI21)</f>
        <v>71654</v>
      </c>
      <c r="BG22" s="578"/>
      <c r="BH22" s="578"/>
      <c r="BI22" s="579"/>
      <c r="BJ22" s="310">
        <f t="shared" ref="BJ22" si="11">IF(BB22&lt;&gt;"",BF22/BB22,"n.é.")</f>
        <v>0.95810769251340477</v>
      </c>
      <c r="BK22" s="311"/>
    </row>
    <row r="23" spans="1:63" ht="27.75" customHeight="1">
      <c r="A23" s="300"/>
      <c r="B23" s="300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4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8"/>
      <c r="AF23" s="308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47"/>
      <c r="AW23" s="47"/>
      <c r="AX23" s="580"/>
      <c r="AY23" s="580"/>
      <c r="AZ23" s="580"/>
      <c r="BA23" s="580"/>
      <c r="BB23" s="580"/>
      <c r="BC23" s="580"/>
      <c r="BD23" s="580"/>
      <c r="BE23" s="580"/>
      <c r="BF23" s="580"/>
      <c r="BG23" s="580"/>
      <c r="BH23" s="580"/>
      <c r="BI23" s="580"/>
      <c r="BJ23" s="580"/>
      <c r="BK23" s="580"/>
    </row>
    <row r="24" spans="1:63" ht="28.5" customHeight="1">
      <c r="A24" s="322" t="s">
        <v>674</v>
      </c>
      <c r="B24" s="323"/>
      <c r="C24" s="323"/>
      <c r="D24" s="323"/>
      <c r="E24" s="323"/>
      <c r="F24" s="323"/>
      <c r="G24" s="323"/>
      <c r="H24" s="323"/>
      <c r="I24" s="323"/>
      <c r="J24" s="323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  <c r="W24" s="323"/>
      <c r="X24" s="323"/>
      <c r="Y24" s="323"/>
      <c r="Z24" s="323"/>
      <c r="AA24" s="323"/>
      <c r="AB24" s="323"/>
      <c r="AC24" s="323"/>
      <c r="AD24" s="323"/>
      <c r="AE24" s="323"/>
      <c r="AF24" s="323"/>
      <c r="AG24" s="323"/>
      <c r="AH24" s="323"/>
      <c r="AI24" s="323"/>
      <c r="AJ24" s="323"/>
      <c r="AK24" s="323"/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/>
      <c r="BF24" s="323"/>
      <c r="BG24" s="323"/>
      <c r="BH24" s="323"/>
      <c r="BI24" s="323"/>
      <c r="BJ24" s="323"/>
      <c r="BK24" s="324"/>
    </row>
    <row r="25" spans="1:63" ht="15" customHeight="1">
      <c r="A25" s="315" t="s">
        <v>685</v>
      </c>
      <c r="B25" s="316"/>
      <c r="C25" s="316"/>
      <c r="D25" s="316"/>
      <c r="E25" s="316"/>
      <c r="F25" s="316"/>
      <c r="G25" s="316"/>
      <c r="H25" s="316"/>
      <c r="I25" s="316"/>
      <c r="J25" s="316"/>
      <c r="K25" s="316"/>
      <c r="L25" s="316"/>
      <c r="M25" s="316"/>
      <c r="N25" s="316"/>
      <c r="O25" s="316"/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7"/>
    </row>
    <row r="26" spans="1:63" ht="15.95" customHeight="1">
      <c r="A26" s="314" t="s">
        <v>493</v>
      </c>
      <c r="B26" s="314"/>
      <c r="C26" s="314"/>
      <c r="D26" s="314"/>
      <c r="E26" s="314"/>
      <c r="F26" s="314"/>
      <c r="G26" s="314"/>
      <c r="H26" s="314"/>
      <c r="I26" s="314"/>
      <c r="J26" s="314"/>
      <c r="K26" s="314"/>
      <c r="L26" s="314"/>
      <c r="M26" s="314"/>
      <c r="N26" s="314"/>
      <c r="O26" s="314"/>
      <c r="P26" s="314"/>
      <c r="Q26" s="314"/>
      <c r="R26" s="314"/>
      <c r="S26" s="314"/>
      <c r="T26" s="314"/>
      <c r="U26" s="314"/>
      <c r="V26" s="314"/>
      <c r="W26" s="314"/>
      <c r="X26" s="314"/>
      <c r="Y26" s="314"/>
      <c r="Z26" s="314"/>
      <c r="AA26" s="314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  <c r="AS26" s="314"/>
      <c r="AT26" s="314"/>
      <c r="AU26" s="314"/>
      <c r="AV26" s="314"/>
      <c r="AW26" s="314"/>
      <c r="AX26" s="314"/>
      <c r="AY26" s="314"/>
      <c r="AZ26" s="314"/>
      <c r="BA26" s="314"/>
      <c r="BB26" s="314"/>
      <c r="BC26" s="314"/>
      <c r="BD26" s="314"/>
      <c r="BE26" s="314"/>
      <c r="BF26" s="314"/>
      <c r="BG26" s="314"/>
      <c r="BH26" s="314"/>
      <c r="BI26" s="314"/>
      <c r="BJ26" s="314"/>
      <c r="BK26" s="314"/>
    </row>
    <row r="27" spans="1:63" ht="15.95" customHeight="1">
      <c r="A27" s="298" t="s">
        <v>470</v>
      </c>
      <c r="B27" s="298"/>
      <c r="C27" s="299" t="s">
        <v>494</v>
      </c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562" t="s">
        <v>495</v>
      </c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  <c r="AT27" s="563"/>
      <c r="AU27" s="563"/>
      <c r="AV27" s="563"/>
      <c r="AW27" s="563"/>
      <c r="AX27" s="563"/>
      <c r="AY27" s="563"/>
      <c r="AZ27" s="563"/>
      <c r="BA27" s="563"/>
      <c r="BB27" s="563"/>
      <c r="BC27" s="563"/>
      <c r="BD27" s="563"/>
      <c r="BE27" s="563"/>
      <c r="BF27" s="563"/>
      <c r="BG27" s="563"/>
      <c r="BH27" s="563"/>
      <c r="BI27" s="563"/>
      <c r="BJ27" s="563"/>
      <c r="BK27" s="564"/>
    </row>
    <row r="28" spans="1:63" ht="35.1" customHeight="1">
      <c r="A28" s="298"/>
      <c r="B28" s="298"/>
      <c r="C28" s="328" t="s">
        <v>683</v>
      </c>
      <c r="D28" s="328"/>
      <c r="E28" s="328"/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51"/>
      <c r="S28" s="318" t="s">
        <v>243</v>
      </c>
      <c r="T28" s="319"/>
      <c r="U28" s="319"/>
      <c r="V28" s="319"/>
      <c r="W28" s="318" t="s">
        <v>465</v>
      </c>
      <c r="X28" s="319"/>
      <c r="Y28" s="319"/>
      <c r="Z28" s="319"/>
      <c r="AA28" s="318" t="s">
        <v>466</v>
      </c>
      <c r="AB28" s="319"/>
      <c r="AC28" s="319"/>
      <c r="AD28" s="319"/>
      <c r="AE28" s="318" t="s">
        <v>467</v>
      </c>
      <c r="AF28" s="319"/>
      <c r="AG28" s="571" t="s">
        <v>26</v>
      </c>
      <c r="AH28" s="572"/>
      <c r="AI28" s="572"/>
      <c r="AJ28" s="572"/>
      <c r="AK28" s="572"/>
      <c r="AL28" s="572"/>
      <c r="AM28" s="572"/>
      <c r="AN28" s="572"/>
      <c r="AO28" s="572"/>
      <c r="AP28" s="572"/>
      <c r="AQ28" s="572"/>
      <c r="AR28" s="572"/>
      <c r="AS28" s="572"/>
      <c r="AT28" s="572"/>
      <c r="AU28" s="572"/>
      <c r="AV28" s="573"/>
      <c r="AW28" s="50"/>
      <c r="AX28" s="559" t="s">
        <v>243</v>
      </c>
      <c r="AY28" s="561"/>
      <c r="AZ28" s="561"/>
      <c r="BA28" s="560"/>
      <c r="BB28" s="559" t="s">
        <v>465</v>
      </c>
      <c r="BC28" s="561"/>
      <c r="BD28" s="561"/>
      <c r="BE28" s="560"/>
      <c r="BF28" s="559" t="s">
        <v>466</v>
      </c>
      <c r="BG28" s="561"/>
      <c r="BH28" s="561"/>
      <c r="BI28" s="560"/>
      <c r="BJ28" s="559" t="s">
        <v>467</v>
      </c>
      <c r="BK28" s="560"/>
    </row>
    <row r="29" spans="1:63">
      <c r="A29" s="297" t="s">
        <v>178</v>
      </c>
      <c r="B29" s="297"/>
      <c r="C29" s="306" t="s">
        <v>179</v>
      </c>
      <c r="D29" s="306"/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48"/>
      <c r="S29" s="306" t="s">
        <v>180</v>
      </c>
      <c r="T29" s="306"/>
      <c r="U29" s="306"/>
      <c r="V29" s="306"/>
      <c r="W29" s="306" t="s">
        <v>177</v>
      </c>
      <c r="X29" s="306"/>
      <c r="Y29" s="306"/>
      <c r="Z29" s="306"/>
      <c r="AA29" s="306" t="s">
        <v>468</v>
      </c>
      <c r="AB29" s="306"/>
      <c r="AC29" s="306"/>
      <c r="AD29" s="306"/>
      <c r="AE29" s="306" t="s">
        <v>623</v>
      </c>
      <c r="AF29" s="306"/>
      <c r="AG29" s="574" t="s">
        <v>624</v>
      </c>
      <c r="AH29" s="575"/>
      <c r="AI29" s="575"/>
      <c r="AJ29" s="575"/>
      <c r="AK29" s="575"/>
      <c r="AL29" s="575"/>
      <c r="AM29" s="575"/>
      <c r="AN29" s="575"/>
      <c r="AO29" s="575"/>
      <c r="AP29" s="575"/>
      <c r="AQ29" s="575"/>
      <c r="AR29" s="575"/>
      <c r="AS29" s="575"/>
      <c r="AT29" s="575"/>
      <c r="AU29" s="575"/>
      <c r="AV29" s="576"/>
      <c r="AW29" s="48"/>
      <c r="AX29" s="565" t="s">
        <v>638</v>
      </c>
      <c r="AY29" s="566"/>
      <c r="AZ29" s="566"/>
      <c r="BA29" s="567"/>
      <c r="BB29" s="565" t="s">
        <v>639</v>
      </c>
      <c r="BC29" s="566"/>
      <c r="BD29" s="566"/>
      <c r="BE29" s="567"/>
      <c r="BF29" s="565" t="s">
        <v>640</v>
      </c>
      <c r="BG29" s="566"/>
      <c r="BH29" s="566"/>
      <c r="BI29" s="567"/>
      <c r="BJ29" s="565" t="s">
        <v>641</v>
      </c>
      <c r="BK29" s="567"/>
    </row>
    <row r="30" spans="1:63" ht="20.100000000000001" customHeight="1">
      <c r="A30" s="291" t="s">
        <v>0</v>
      </c>
      <c r="B30" s="292"/>
      <c r="C30" s="293" t="s">
        <v>682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3"/>
      <c r="R30" s="27" t="s">
        <v>266</v>
      </c>
      <c r="S30" s="294">
        <v>35976</v>
      </c>
      <c r="T30" s="294"/>
      <c r="U30" s="294"/>
      <c r="V30" s="294"/>
      <c r="W30" s="294">
        <f>36626+608</f>
        <v>37234</v>
      </c>
      <c r="X30" s="294"/>
      <c r="Y30" s="294"/>
      <c r="Z30" s="294"/>
      <c r="AA30" s="294">
        <f>37234-855</f>
        <v>36379</v>
      </c>
      <c r="AB30" s="294"/>
      <c r="AC30" s="294"/>
      <c r="AD30" s="294"/>
      <c r="AE30" s="157">
        <f>IF(W30&lt;&gt;"",AA30/W30,"n.é.")</f>
        <v>0.97703711661384751</v>
      </c>
      <c r="AF30" s="158"/>
      <c r="AG30" s="338" t="s">
        <v>681</v>
      </c>
      <c r="AH30" s="339"/>
      <c r="AI30" s="339"/>
      <c r="AJ30" s="339"/>
      <c r="AK30" s="339"/>
      <c r="AL30" s="339"/>
      <c r="AM30" s="339"/>
      <c r="AN30" s="339"/>
      <c r="AO30" s="339"/>
      <c r="AP30" s="339"/>
      <c r="AQ30" s="339"/>
      <c r="AR30" s="339"/>
      <c r="AS30" s="339"/>
      <c r="AT30" s="339"/>
      <c r="AU30" s="339"/>
      <c r="AV30" s="340"/>
      <c r="AW30" s="27" t="s">
        <v>32</v>
      </c>
      <c r="AX30" s="568">
        <v>35976</v>
      </c>
      <c r="AY30" s="569"/>
      <c r="AZ30" s="569"/>
      <c r="BA30" s="570"/>
      <c r="BB30" s="582">
        <v>37234</v>
      </c>
      <c r="BC30" s="583"/>
      <c r="BD30" s="583"/>
      <c r="BE30" s="584"/>
      <c r="BF30" s="294">
        <v>36030</v>
      </c>
      <c r="BG30" s="294"/>
      <c r="BH30" s="294"/>
      <c r="BI30" s="294"/>
      <c r="BJ30" s="157">
        <f>IF(BB30&lt;&gt;"",BF30/BB30,"n.é.")</f>
        <v>0.96766396304452917</v>
      </c>
      <c r="BK30" s="158"/>
    </row>
    <row r="31" spans="1:63" ht="20.100000000000001" customHeight="1">
      <c r="A31" s="291" t="s">
        <v>1</v>
      </c>
      <c r="B31" s="292"/>
      <c r="C31" s="293" t="s">
        <v>680</v>
      </c>
      <c r="D31" s="293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293"/>
      <c r="P31" s="293"/>
      <c r="Q31" s="293"/>
      <c r="R31" s="27" t="s">
        <v>303</v>
      </c>
      <c r="S31" s="294">
        <v>1798</v>
      </c>
      <c r="T31" s="294"/>
      <c r="U31" s="294"/>
      <c r="V31" s="294"/>
      <c r="W31" s="294">
        <v>2469</v>
      </c>
      <c r="X31" s="294"/>
      <c r="Y31" s="294"/>
      <c r="Z31" s="294"/>
      <c r="AA31" s="294">
        <v>2469</v>
      </c>
      <c r="AB31" s="294"/>
      <c r="AC31" s="294"/>
      <c r="AD31" s="294"/>
      <c r="AE31" s="295">
        <f t="shared" ref="AE31:AE33" si="12">IF(W31&lt;&gt;"",AA31/W31,"n.é.")</f>
        <v>1</v>
      </c>
      <c r="AF31" s="296"/>
      <c r="AG31" s="338" t="s">
        <v>679</v>
      </c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 s="339"/>
      <c r="AU31" s="339"/>
      <c r="AV31" s="340"/>
      <c r="AW31" s="27" t="s">
        <v>52</v>
      </c>
      <c r="AX31" s="568">
        <v>1798</v>
      </c>
      <c r="AY31" s="569"/>
      <c r="AZ31" s="569"/>
      <c r="BA31" s="570"/>
      <c r="BB31" s="582">
        <v>2469</v>
      </c>
      <c r="BC31" s="583"/>
      <c r="BD31" s="583"/>
      <c r="BE31" s="584"/>
      <c r="BF31" s="294">
        <v>2516</v>
      </c>
      <c r="BG31" s="294"/>
      <c r="BH31" s="294"/>
      <c r="BI31" s="294"/>
      <c r="BJ31" s="295">
        <f t="shared" ref="BJ31:BJ33" si="13">IF(BB31&lt;&gt;"",BF31/BB31,"n.é.")</f>
        <v>1.0190360469825841</v>
      </c>
      <c r="BK31" s="296"/>
    </row>
    <row r="32" spans="1:63" ht="20.100000000000001" customHeight="1">
      <c r="A32" s="291" t="s">
        <v>2</v>
      </c>
      <c r="B32" s="292"/>
      <c r="C32" s="293" t="s">
        <v>678</v>
      </c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3"/>
      <c r="P32" s="293"/>
      <c r="Q32" s="293"/>
      <c r="R32" s="27" t="s">
        <v>325</v>
      </c>
      <c r="S32" s="294">
        <v>0</v>
      </c>
      <c r="T32" s="294"/>
      <c r="U32" s="294"/>
      <c r="V32" s="294"/>
      <c r="W32" s="294">
        <v>0</v>
      </c>
      <c r="X32" s="294"/>
      <c r="Y32" s="294"/>
      <c r="Z32" s="294"/>
      <c r="AA32" s="294">
        <f t="shared" ref="AA32" si="14">W32/$W$33*18525</f>
        <v>0</v>
      </c>
      <c r="AB32" s="294"/>
      <c r="AC32" s="294"/>
      <c r="AD32" s="294"/>
      <c r="AE32" s="295" t="str">
        <f>IF(W32&gt;0,AA32/W32,"n.é.")</f>
        <v>n.é.</v>
      </c>
      <c r="AF32" s="296"/>
      <c r="AG32" s="338" t="s">
        <v>677</v>
      </c>
      <c r="AH32" s="339"/>
      <c r="AI32" s="339"/>
      <c r="AJ32" s="339"/>
      <c r="AK32" s="339"/>
      <c r="AL32" s="339"/>
      <c r="AM32" s="339"/>
      <c r="AN32" s="339"/>
      <c r="AO32" s="339"/>
      <c r="AP32" s="339"/>
      <c r="AQ32" s="339"/>
      <c r="AR32" s="339"/>
      <c r="AS32" s="339"/>
      <c r="AT32" s="339"/>
      <c r="AU32" s="339"/>
      <c r="AV32" s="340"/>
      <c r="AW32" s="27" t="s">
        <v>57</v>
      </c>
      <c r="AX32" s="568">
        <v>0</v>
      </c>
      <c r="AY32" s="569"/>
      <c r="AZ32" s="569"/>
      <c r="BA32" s="570"/>
      <c r="BB32" s="582">
        <v>0</v>
      </c>
      <c r="BC32" s="583"/>
      <c r="BD32" s="583"/>
      <c r="BE32" s="584"/>
      <c r="BF32" s="294">
        <f t="shared" ref="BF32" si="15">BB32/$BB$33*18304</f>
        <v>0</v>
      </c>
      <c r="BG32" s="294"/>
      <c r="BH32" s="294"/>
      <c r="BI32" s="294"/>
      <c r="BJ32" s="295" t="str">
        <f>IF(BB32&gt;0,BF32/BB32,"n.é.")</f>
        <v>n.é.</v>
      </c>
      <c r="BK32" s="296"/>
    </row>
    <row r="33" spans="1:63" s="3" customFormat="1" ht="20.100000000000001" customHeight="1">
      <c r="A33" s="302" t="s">
        <v>3</v>
      </c>
      <c r="B33" s="303"/>
      <c r="C33" s="336" t="s">
        <v>676</v>
      </c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72"/>
      <c r="S33" s="337">
        <f>SUM(S30:V32)</f>
        <v>37774</v>
      </c>
      <c r="T33" s="337"/>
      <c r="U33" s="337"/>
      <c r="V33" s="337"/>
      <c r="W33" s="337">
        <f t="shared" ref="W33" si="16">SUM(W30:Z32)</f>
        <v>39703</v>
      </c>
      <c r="X33" s="337"/>
      <c r="Y33" s="337"/>
      <c r="Z33" s="337"/>
      <c r="AA33" s="337">
        <f t="shared" ref="AA33" si="17">SUM(AA30:AD32)</f>
        <v>38848</v>
      </c>
      <c r="AB33" s="337"/>
      <c r="AC33" s="337"/>
      <c r="AD33" s="337"/>
      <c r="AE33" s="310">
        <f t="shared" si="12"/>
        <v>0.97846510339269077</v>
      </c>
      <c r="AF33" s="311"/>
      <c r="AG33" s="333" t="s">
        <v>675</v>
      </c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5"/>
      <c r="AW33" s="52"/>
      <c r="AX33" s="577">
        <f>SUM(AX30:BA32)</f>
        <v>37774</v>
      </c>
      <c r="AY33" s="578"/>
      <c r="AZ33" s="578"/>
      <c r="BA33" s="579"/>
      <c r="BB33" s="577">
        <f t="shared" ref="BB33" si="18">SUM(BB30:BE32)</f>
        <v>39703</v>
      </c>
      <c r="BC33" s="578"/>
      <c r="BD33" s="578"/>
      <c r="BE33" s="579"/>
      <c r="BF33" s="577">
        <f t="shared" ref="BF33" si="19">SUM(BF30:BI32)</f>
        <v>38546</v>
      </c>
      <c r="BG33" s="578"/>
      <c r="BH33" s="578"/>
      <c r="BI33" s="579"/>
      <c r="BJ33" s="310">
        <f t="shared" si="13"/>
        <v>0.97085862529279898</v>
      </c>
      <c r="BK33" s="311"/>
    </row>
    <row r="34" spans="1:63" ht="20.100000000000001" customHeight="1">
      <c r="A34" s="300"/>
      <c r="B34" s="300"/>
      <c r="C34" s="301"/>
      <c r="D34" s="301"/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4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8"/>
      <c r="AF34" s="308"/>
      <c r="AG34" s="581"/>
      <c r="AH34" s="581"/>
      <c r="AI34" s="581"/>
      <c r="AJ34" s="581"/>
      <c r="AK34" s="581"/>
      <c r="AL34" s="581"/>
      <c r="AM34" s="581"/>
      <c r="AN34" s="581"/>
      <c r="AO34" s="581"/>
      <c r="AP34" s="581"/>
      <c r="AQ34" s="581"/>
      <c r="AR34" s="581"/>
      <c r="AS34" s="581"/>
      <c r="AT34" s="581"/>
      <c r="AU34" s="581"/>
      <c r="AV34" s="47"/>
      <c r="AW34" s="47"/>
      <c r="AX34" s="580"/>
      <c r="AY34" s="580"/>
      <c r="AZ34" s="580"/>
      <c r="BA34" s="580"/>
      <c r="BB34" s="580"/>
      <c r="BC34" s="580"/>
      <c r="BD34" s="580"/>
      <c r="BE34" s="580"/>
      <c r="BF34" s="580"/>
      <c r="BG34" s="580"/>
      <c r="BH34" s="580"/>
      <c r="BI34" s="580"/>
      <c r="BJ34" s="580"/>
      <c r="BK34" s="580"/>
    </row>
  </sheetData>
  <mergeCells count="236">
    <mergeCell ref="BJ32:BK32"/>
    <mergeCell ref="A1:BK1"/>
    <mergeCell ref="A24:BK24"/>
    <mergeCell ref="A25:BK25"/>
    <mergeCell ref="A26:BK26"/>
    <mergeCell ref="A27:B28"/>
    <mergeCell ref="C27:AF27"/>
    <mergeCell ref="AG27:BK27"/>
    <mergeCell ref="C28:Q28"/>
    <mergeCell ref="S28:V28"/>
    <mergeCell ref="W28:Z28"/>
    <mergeCell ref="BJ28:BK28"/>
    <mergeCell ref="AA28:AD28"/>
    <mergeCell ref="AE28:AF28"/>
    <mergeCell ref="AG28:AV28"/>
    <mergeCell ref="AX28:BA28"/>
    <mergeCell ref="BB28:BE28"/>
    <mergeCell ref="BF28:BI28"/>
    <mergeCell ref="AG5:BK5"/>
    <mergeCell ref="C6:Q6"/>
    <mergeCell ref="S6:V6"/>
    <mergeCell ref="W6:Z6"/>
    <mergeCell ref="AA6:AD6"/>
    <mergeCell ref="AE6:AF6"/>
    <mergeCell ref="BF29:BI29"/>
    <mergeCell ref="BJ29:BK29"/>
    <mergeCell ref="A30:B30"/>
    <mergeCell ref="C30:Q30"/>
    <mergeCell ref="S30:V30"/>
    <mergeCell ref="W30:Z30"/>
    <mergeCell ref="AA30:AD30"/>
    <mergeCell ref="AE30:AF30"/>
    <mergeCell ref="AG30:AV30"/>
    <mergeCell ref="AX30:BA30"/>
    <mergeCell ref="BB30:BE30"/>
    <mergeCell ref="BF30:BI30"/>
    <mergeCell ref="BJ30:BK30"/>
    <mergeCell ref="A29:B29"/>
    <mergeCell ref="C29:Q29"/>
    <mergeCell ref="S29:V29"/>
    <mergeCell ref="W29:Z29"/>
    <mergeCell ref="AA29:AD29"/>
    <mergeCell ref="AE29:AF29"/>
    <mergeCell ref="AG29:AV29"/>
    <mergeCell ref="AX29:BA29"/>
    <mergeCell ref="BB29:BE29"/>
    <mergeCell ref="A33:B33"/>
    <mergeCell ref="C33:Q33"/>
    <mergeCell ref="S33:V33"/>
    <mergeCell ref="W33:Z33"/>
    <mergeCell ref="AA33:AD33"/>
    <mergeCell ref="AX31:BA31"/>
    <mergeCell ref="BB31:BE31"/>
    <mergeCell ref="BF31:BI31"/>
    <mergeCell ref="BJ31:BK31"/>
    <mergeCell ref="A32:B32"/>
    <mergeCell ref="C32:Q32"/>
    <mergeCell ref="S32:V32"/>
    <mergeCell ref="W32:Z32"/>
    <mergeCell ref="AA32:AD32"/>
    <mergeCell ref="AE32:AF32"/>
    <mergeCell ref="A31:B31"/>
    <mergeCell ref="C31:Q31"/>
    <mergeCell ref="S31:V31"/>
    <mergeCell ref="W31:Z31"/>
    <mergeCell ref="AA31:AD31"/>
    <mergeCell ref="AE31:AF31"/>
    <mergeCell ref="AG31:AV31"/>
    <mergeCell ref="BB32:BE32"/>
    <mergeCell ref="BF32:BI32"/>
    <mergeCell ref="AG34:AU34"/>
    <mergeCell ref="AX34:BA34"/>
    <mergeCell ref="BB34:BE34"/>
    <mergeCell ref="BF34:BI34"/>
    <mergeCell ref="BJ34:BK34"/>
    <mergeCell ref="A2:BK2"/>
    <mergeCell ref="A3:BK3"/>
    <mergeCell ref="A4:BK4"/>
    <mergeCell ref="A5:B6"/>
    <mergeCell ref="C5:AF5"/>
    <mergeCell ref="A34:B34"/>
    <mergeCell ref="C34:Q34"/>
    <mergeCell ref="S34:V34"/>
    <mergeCell ref="W34:Z34"/>
    <mergeCell ref="AA34:AD34"/>
    <mergeCell ref="AE34:AF34"/>
    <mergeCell ref="AE33:AF33"/>
    <mergeCell ref="AG33:AV33"/>
    <mergeCell ref="AX33:BA33"/>
    <mergeCell ref="BB33:BE33"/>
    <mergeCell ref="BF33:BI33"/>
    <mergeCell ref="BJ33:BK33"/>
    <mergeCell ref="AG32:AV32"/>
    <mergeCell ref="AX32:BA32"/>
    <mergeCell ref="AX6:BA6"/>
    <mergeCell ref="BB6:BE6"/>
    <mergeCell ref="BF6:BI6"/>
    <mergeCell ref="BJ6:BK6"/>
    <mergeCell ref="A7:B7"/>
    <mergeCell ref="C7:Q7"/>
    <mergeCell ref="S7:V7"/>
    <mergeCell ref="W7:Z7"/>
    <mergeCell ref="AA7:AD7"/>
    <mergeCell ref="AE7:AF7"/>
    <mergeCell ref="AG7:AV7"/>
    <mergeCell ref="AX7:BA7"/>
    <mergeCell ref="BB7:BE7"/>
    <mergeCell ref="BF7:BI7"/>
    <mergeCell ref="BJ7:BK7"/>
    <mergeCell ref="AG6:AV6"/>
    <mergeCell ref="A8:B8"/>
    <mergeCell ref="C8:Q8"/>
    <mergeCell ref="S8:V8"/>
    <mergeCell ref="W8:Z8"/>
    <mergeCell ref="AA8:AD8"/>
    <mergeCell ref="AE8:AF8"/>
    <mergeCell ref="AG8:AV8"/>
    <mergeCell ref="AX8:BA8"/>
    <mergeCell ref="BB8:BE8"/>
    <mergeCell ref="AG11:AV11"/>
    <mergeCell ref="AX11:BA11"/>
    <mergeCell ref="BB11:BE11"/>
    <mergeCell ref="BF11:BI11"/>
    <mergeCell ref="BJ11:BK11"/>
    <mergeCell ref="AG10:AV10"/>
    <mergeCell ref="AX10:BA10"/>
    <mergeCell ref="BB10:BE10"/>
    <mergeCell ref="BF8:BI8"/>
    <mergeCell ref="BJ8:BK8"/>
    <mergeCell ref="AG9:AV9"/>
    <mergeCell ref="AX9:BA9"/>
    <mergeCell ref="BB9:BE9"/>
    <mergeCell ref="BF9:BI9"/>
    <mergeCell ref="BJ9:BK9"/>
    <mergeCell ref="BF10:BI10"/>
    <mergeCell ref="BJ10:BK10"/>
    <mergeCell ref="A10:B10"/>
    <mergeCell ref="C10:Q10"/>
    <mergeCell ref="S10:V10"/>
    <mergeCell ref="W10:Z10"/>
    <mergeCell ref="AA10:AD10"/>
    <mergeCell ref="AE10:AF10"/>
    <mergeCell ref="A9:B9"/>
    <mergeCell ref="C9:Q9"/>
    <mergeCell ref="S9:V9"/>
    <mergeCell ref="W9:Z9"/>
    <mergeCell ref="AA9:AD9"/>
    <mergeCell ref="AE9:AF9"/>
    <mergeCell ref="AG17:AV17"/>
    <mergeCell ref="AX17:BA17"/>
    <mergeCell ref="BB17:BE17"/>
    <mergeCell ref="BF17:BI17"/>
    <mergeCell ref="BJ17:BK17"/>
    <mergeCell ref="A13:BK13"/>
    <mergeCell ref="A14:BK14"/>
    <mergeCell ref="A15:BK15"/>
    <mergeCell ref="A16:B17"/>
    <mergeCell ref="C16:AF16"/>
    <mergeCell ref="AG16:BK16"/>
    <mergeCell ref="C17:Q17"/>
    <mergeCell ref="S17:V17"/>
    <mergeCell ref="W17:Z17"/>
    <mergeCell ref="AA17:AD17"/>
    <mergeCell ref="A11:B11"/>
    <mergeCell ref="C11:Q11"/>
    <mergeCell ref="S11:V11"/>
    <mergeCell ref="W11:Z11"/>
    <mergeCell ref="AA11:AD11"/>
    <mergeCell ref="AE11:AF11"/>
    <mergeCell ref="A19:B19"/>
    <mergeCell ref="C19:Q19"/>
    <mergeCell ref="S19:V19"/>
    <mergeCell ref="W19:Z19"/>
    <mergeCell ref="AA19:AD19"/>
    <mergeCell ref="A18:B18"/>
    <mergeCell ref="C18:Q18"/>
    <mergeCell ref="S18:V18"/>
    <mergeCell ref="W18:Z18"/>
    <mergeCell ref="AA18:AD18"/>
    <mergeCell ref="AE19:AF19"/>
    <mergeCell ref="AE18:AF18"/>
    <mergeCell ref="AE17:AF17"/>
    <mergeCell ref="AG19:AV19"/>
    <mergeCell ref="AX19:BA19"/>
    <mergeCell ref="BB19:BE19"/>
    <mergeCell ref="BF19:BI19"/>
    <mergeCell ref="BJ19:BK19"/>
    <mergeCell ref="AG18:AV18"/>
    <mergeCell ref="AX18:BA18"/>
    <mergeCell ref="BB18:BE18"/>
    <mergeCell ref="BF18:BI18"/>
    <mergeCell ref="BJ18:BK18"/>
    <mergeCell ref="A21:B21"/>
    <mergeCell ref="C21:Q21"/>
    <mergeCell ref="S21:V21"/>
    <mergeCell ref="W21:Z21"/>
    <mergeCell ref="AA21:AD21"/>
    <mergeCell ref="A20:B20"/>
    <mergeCell ref="C20:Q20"/>
    <mergeCell ref="S20:V20"/>
    <mergeCell ref="W20:Z20"/>
    <mergeCell ref="AA20:AD20"/>
    <mergeCell ref="AE21:AF21"/>
    <mergeCell ref="AG21:AV21"/>
    <mergeCell ref="AX21:BA21"/>
    <mergeCell ref="BB21:BE21"/>
    <mergeCell ref="BF21:BI21"/>
    <mergeCell ref="BJ21:BK21"/>
    <mergeCell ref="AG20:AV20"/>
    <mergeCell ref="AX20:BA20"/>
    <mergeCell ref="BB20:BE20"/>
    <mergeCell ref="BF20:BI20"/>
    <mergeCell ref="BJ20:BK20"/>
    <mergeCell ref="AE20:AF20"/>
    <mergeCell ref="A23:B23"/>
    <mergeCell ref="C23:Q23"/>
    <mergeCell ref="S23:V23"/>
    <mergeCell ref="W23:Z23"/>
    <mergeCell ref="AA23:AD23"/>
    <mergeCell ref="A22:B22"/>
    <mergeCell ref="C22:Q22"/>
    <mergeCell ref="S22:V22"/>
    <mergeCell ref="W22:Z22"/>
    <mergeCell ref="AA22:AD22"/>
    <mergeCell ref="AE23:AF23"/>
    <mergeCell ref="AG23:AU23"/>
    <mergeCell ref="AX23:BA23"/>
    <mergeCell ref="BB23:BE23"/>
    <mergeCell ref="BF23:BI23"/>
    <mergeCell ref="BJ23:BK23"/>
    <mergeCell ref="AG22:AV22"/>
    <mergeCell ref="AX22:BA22"/>
    <mergeCell ref="BB22:BE22"/>
    <mergeCell ref="BF22:BI22"/>
    <mergeCell ref="BJ22:BK22"/>
    <mergeCell ref="AE22:AF22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AW7"/>
  <sheetViews>
    <sheetView view="pageBreakPreview" zoomScaleSheetLayoutView="100" workbookViewId="0">
      <selection activeCell="BF1" sqref="BF1"/>
    </sheetView>
  </sheetViews>
  <sheetFormatPr defaultRowHeight="12.75"/>
  <cols>
    <col min="1" max="1" width="61.140625" style="4" customWidth="1"/>
    <col min="2" max="2" width="28.42578125" style="4" customWidth="1"/>
    <col min="3" max="20" width="2.7109375" style="1" customWidth="1"/>
    <col min="21" max="21" width="3.7109375" style="1" customWidth="1"/>
    <col min="22" max="38" width="2.7109375" style="1" customWidth="1"/>
    <col min="39" max="39" width="3.42578125" style="1" customWidth="1"/>
    <col min="40" max="40" width="3.28515625" style="1" customWidth="1"/>
    <col min="41" max="44" width="2.7109375" style="1" customWidth="1"/>
    <col min="45" max="45" width="3.140625" style="1" customWidth="1"/>
    <col min="46" max="49" width="2.7109375" style="1" customWidth="1"/>
    <col min="50" max="16384" width="9.140625" style="1"/>
  </cols>
  <sheetData>
    <row r="1" spans="1:49" ht="28.5" customHeight="1">
      <c r="A1" s="312" t="s">
        <v>740</v>
      </c>
      <c r="B1" s="312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</row>
    <row r="2" spans="1:49" ht="28.5" customHeight="1">
      <c r="A2" s="322" t="s">
        <v>492</v>
      </c>
      <c r="B2" s="324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</row>
    <row r="3" spans="1:49" ht="15" customHeight="1">
      <c r="A3" s="315" t="s">
        <v>697</v>
      </c>
      <c r="B3" s="317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</row>
    <row r="4" spans="1:49" ht="20.100000000000001" customHeight="1">
      <c r="A4" s="585"/>
      <c r="B4" s="5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</row>
    <row r="5" spans="1:49" ht="20.100000000000001" customHeight="1">
      <c r="A5" s="83" t="s">
        <v>695</v>
      </c>
      <c r="B5" s="84">
        <v>3990547</v>
      </c>
    </row>
    <row r="6" spans="1:49" ht="20.100000000000001" customHeight="1">
      <c r="A6" s="83" t="s">
        <v>696</v>
      </c>
      <c r="B6" s="84">
        <v>55867658</v>
      </c>
    </row>
    <row r="7" spans="1:49" ht="20.100000000000001" customHeight="1">
      <c r="A7" s="83" t="s">
        <v>745</v>
      </c>
      <c r="B7" s="84">
        <f>B5*1000*0.02</f>
        <v>79810940</v>
      </c>
    </row>
  </sheetData>
  <mergeCells count="4">
    <mergeCell ref="A1:B1"/>
    <mergeCell ref="A2:B2"/>
    <mergeCell ref="A3:B3"/>
    <mergeCell ref="A4:B4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F162"/>
  <sheetViews>
    <sheetView view="pageBreakPreview" topLeftCell="A46" zoomScaleNormal="100" zoomScaleSheetLayoutView="100" workbookViewId="0">
      <selection activeCell="G1" sqref="G1"/>
    </sheetView>
  </sheetViews>
  <sheetFormatPr defaultRowHeight="12.75"/>
  <cols>
    <col min="1" max="1" width="8.140625" style="95" customWidth="1"/>
    <col min="2" max="2" width="69.140625" style="95" customWidth="1"/>
    <col min="3" max="3" width="11" style="95" customWidth="1"/>
    <col min="4" max="4" width="10.5703125" style="95" customWidth="1"/>
    <col min="5" max="254" width="9.140625" style="95"/>
    <col min="255" max="255" width="8.140625" style="95" customWidth="1"/>
    <col min="256" max="256" width="82" style="95" customWidth="1"/>
    <col min="257" max="259" width="19.140625" style="95" customWidth="1"/>
    <col min="260" max="510" width="9.140625" style="95"/>
    <col min="511" max="511" width="8.140625" style="95" customWidth="1"/>
    <col min="512" max="512" width="82" style="95" customWidth="1"/>
    <col min="513" max="515" width="19.140625" style="95" customWidth="1"/>
    <col min="516" max="766" width="9.140625" style="95"/>
    <col min="767" max="767" width="8.140625" style="95" customWidth="1"/>
    <col min="768" max="768" width="82" style="95" customWidth="1"/>
    <col min="769" max="771" width="19.140625" style="95" customWidth="1"/>
    <col min="772" max="1022" width="9.140625" style="95"/>
    <col min="1023" max="1023" width="8.140625" style="95" customWidth="1"/>
    <col min="1024" max="1024" width="82" style="95" customWidth="1"/>
    <col min="1025" max="1027" width="19.140625" style="95" customWidth="1"/>
    <col min="1028" max="1278" width="9.140625" style="95"/>
    <col min="1279" max="1279" width="8.140625" style="95" customWidth="1"/>
    <col min="1280" max="1280" width="82" style="95" customWidth="1"/>
    <col min="1281" max="1283" width="19.140625" style="95" customWidth="1"/>
    <col min="1284" max="1534" width="9.140625" style="95"/>
    <col min="1535" max="1535" width="8.140625" style="95" customWidth="1"/>
    <col min="1536" max="1536" width="82" style="95" customWidth="1"/>
    <col min="1537" max="1539" width="19.140625" style="95" customWidth="1"/>
    <col min="1540" max="1790" width="9.140625" style="95"/>
    <col min="1791" max="1791" width="8.140625" style="95" customWidth="1"/>
    <col min="1792" max="1792" width="82" style="95" customWidth="1"/>
    <col min="1793" max="1795" width="19.140625" style="95" customWidth="1"/>
    <col min="1796" max="2046" width="9.140625" style="95"/>
    <col min="2047" max="2047" width="8.140625" style="95" customWidth="1"/>
    <col min="2048" max="2048" width="82" style="95" customWidth="1"/>
    <col min="2049" max="2051" width="19.140625" style="95" customWidth="1"/>
    <col min="2052" max="2302" width="9.140625" style="95"/>
    <col min="2303" max="2303" width="8.140625" style="95" customWidth="1"/>
    <col min="2304" max="2304" width="82" style="95" customWidth="1"/>
    <col min="2305" max="2307" width="19.140625" style="95" customWidth="1"/>
    <col min="2308" max="2558" width="9.140625" style="95"/>
    <col min="2559" max="2559" width="8.140625" style="95" customWidth="1"/>
    <col min="2560" max="2560" width="82" style="95" customWidth="1"/>
    <col min="2561" max="2563" width="19.140625" style="95" customWidth="1"/>
    <col min="2564" max="2814" width="9.140625" style="95"/>
    <col min="2815" max="2815" width="8.140625" style="95" customWidth="1"/>
    <col min="2816" max="2816" width="82" style="95" customWidth="1"/>
    <col min="2817" max="2819" width="19.140625" style="95" customWidth="1"/>
    <col min="2820" max="3070" width="9.140625" style="95"/>
    <col min="3071" max="3071" width="8.140625" style="95" customWidth="1"/>
    <col min="3072" max="3072" width="82" style="95" customWidth="1"/>
    <col min="3073" max="3075" width="19.140625" style="95" customWidth="1"/>
    <col min="3076" max="3326" width="9.140625" style="95"/>
    <col min="3327" max="3327" width="8.140625" style="95" customWidth="1"/>
    <col min="3328" max="3328" width="82" style="95" customWidth="1"/>
    <col min="3329" max="3331" width="19.140625" style="95" customWidth="1"/>
    <col min="3332" max="3582" width="9.140625" style="95"/>
    <col min="3583" max="3583" width="8.140625" style="95" customWidth="1"/>
    <col min="3584" max="3584" width="82" style="95" customWidth="1"/>
    <col min="3585" max="3587" width="19.140625" style="95" customWidth="1"/>
    <col min="3588" max="3838" width="9.140625" style="95"/>
    <col min="3839" max="3839" width="8.140625" style="95" customWidth="1"/>
    <col min="3840" max="3840" width="82" style="95" customWidth="1"/>
    <col min="3841" max="3843" width="19.140625" style="95" customWidth="1"/>
    <col min="3844" max="4094" width="9.140625" style="95"/>
    <col min="4095" max="4095" width="8.140625" style="95" customWidth="1"/>
    <col min="4096" max="4096" width="82" style="95" customWidth="1"/>
    <col min="4097" max="4099" width="19.140625" style="95" customWidth="1"/>
    <col min="4100" max="4350" width="9.140625" style="95"/>
    <col min="4351" max="4351" width="8.140625" style="95" customWidth="1"/>
    <col min="4352" max="4352" width="82" style="95" customWidth="1"/>
    <col min="4353" max="4355" width="19.140625" style="95" customWidth="1"/>
    <col min="4356" max="4606" width="9.140625" style="95"/>
    <col min="4607" max="4607" width="8.140625" style="95" customWidth="1"/>
    <col min="4608" max="4608" width="82" style="95" customWidth="1"/>
    <col min="4609" max="4611" width="19.140625" style="95" customWidth="1"/>
    <col min="4612" max="4862" width="9.140625" style="95"/>
    <col min="4863" max="4863" width="8.140625" style="95" customWidth="1"/>
    <col min="4864" max="4864" width="82" style="95" customWidth="1"/>
    <col min="4865" max="4867" width="19.140625" style="95" customWidth="1"/>
    <col min="4868" max="5118" width="9.140625" style="95"/>
    <col min="5119" max="5119" width="8.140625" style="95" customWidth="1"/>
    <col min="5120" max="5120" width="82" style="95" customWidth="1"/>
    <col min="5121" max="5123" width="19.140625" style="95" customWidth="1"/>
    <col min="5124" max="5374" width="9.140625" style="95"/>
    <col min="5375" max="5375" width="8.140625" style="95" customWidth="1"/>
    <col min="5376" max="5376" width="82" style="95" customWidth="1"/>
    <col min="5377" max="5379" width="19.140625" style="95" customWidth="1"/>
    <col min="5380" max="5630" width="9.140625" style="95"/>
    <col min="5631" max="5631" width="8.140625" style="95" customWidth="1"/>
    <col min="5632" max="5632" width="82" style="95" customWidth="1"/>
    <col min="5633" max="5635" width="19.140625" style="95" customWidth="1"/>
    <col min="5636" max="5886" width="9.140625" style="95"/>
    <col min="5887" max="5887" width="8.140625" style="95" customWidth="1"/>
    <col min="5888" max="5888" width="82" style="95" customWidth="1"/>
    <col min="5889" max="5891" width="19.140625" style="95" customWidth="1"/>
    <col min="5892" max="6142" width="9.140625" style="95"/>
    <col min="6143" max="6143" width="8.140625" style="95" customWidth="1"/>
    <col min="6144" max="6144" width="82" style="95" customWidth="1"/>
    <col min="6145" max="6147" width="19.140625" style="95" customWidth="1"/>
    <col min="6148" max="6398" width="9.140625" style="95"/>
    <col min="6399" max="6399" width="8.140625" style="95" customWidth="1"/>
    <col min="6400" max="6400" width="82" style="95" customWidth="1"/>
    <col min="6401" max="6403" width="19.140625" style="95" customWidth="1"/>
    <col min="6404" max="6654" width="9.140625" style="95"/>
    <col min="6655" max="6655" width="8.140625" style="95" customWidth="1"/>
    <col min="6656" max="6656" width="82" style="95" customWidth="1"/>
    <col min="6657" max="6659" width="19.140625" style="95" customWidth="1"/>
    <col min="6660" max="6910" width="9.140625" style="95"/>
    <col min="6911" max="6911" width="8.140625" style="95" customWidth="1"/>
    <col min="6912" max="6912" width="82" style="95" customWidth="1"/>
    <col min="6913" max="6915" width="19.140625" style="95" customWidth="1"/>
    <col min="6916" max="7166" width="9.140625" style="95"/>
    <col min="7167" max="7167" width="8.140625" style="95" customWidth="1"/>
    <col min="7168" max="7168" width="82" style="95" customWidth="1"/>
    <col min="7169" max="7171" width="19.140625" style="95" customWidth="1"/>
    <col min="7172" max="7422" width="9.140625" style="95"/>
    <col min="7423" max="7423" width="8.140625" style="95" customWidth="1"/>
    <col min="7424" max="7424" width="82" style="95" customWidth="1"/>
    <col min="7425" max="7427" width="19.140625" style="95" customWidth="1"/>
    <col min="7428" max="7678" width="9.140625" style="95"/>
    <col min="7679" max="7679" width="8.140625" style="95" customWidth="1"/>
    <col min="7680" max="7680" width="82" style="95" customWidth="1"/>
    <col min="7681" max="7683" width="19.140625" style="95" customWidth="1"/>
    <col min="7684" max="7934" width="9.140625" style="95"/>
    <col min="7935" max="7935" width="8.140625" style="95" customWidth="1"/>
    <col min="7936" max="7936" width="82" style="95" customWidth="1"/>
    <col min="7937" max="7939" width="19.140625" style="95" customWidth="1"/>
    <col min="7940" max="8190" width="9.140625" style="95"/>
    <col min="8191" max="8191" width="8.140625" style="95" customWidth="1"/>
    <col min="8192" max="8192" width="82" style="95" customWidth="1"/>
    <col min="8193" max="8195" width="19.140625" style="95" customWidth="1"/>
    <col min="8196" max="8446" width="9.140625" style="95"/>
    <col min="8447" max="8447" width="8.140625" style="95" customWidth="1"/>
    <col min="8448" max="8448" width="82" style="95" customWidth="1"/>
    <col min="8449" max="8451" width="19.140625" style="95" customWidth="1"/>
    <col min="8452" max="8702" width="9.140625" style="95"/>
    <col min="8703" max="8703" width="8.140625" style="95" customWidth="1"/>
    <col min="8704" max="8704" width="82" style="95" customWidth="1"/>
    <col min="8705" max="8707" width="19.140625" style="95" customWidth="1"/>
    <col min="8708" max="8958" width="9.140625" style="95"/>
    <col min="8959" max="8959" width="8.140625" style="95" customWidth="1"/>
    <col min="8960" max="8960" width="82" style="95" customWidth="1"/>
    <col min="8961" max="8963" width="19.140625" style="95" customWidth="1"/>
    <col min="8964" max="9214" width="9.140625" style="95"/>
    <col min="9215" max="9215" width="8.140625" style="95" customWidth="1"/>
    <col min="9216" max="9216" width="82" style="95" customWidth="1"/>
    <col min="9217" max="9219" width="19.140625" style="95" customWidth="1"/>
    <col min="9220" max="9470" width="9.140625" style="95"/>
    <col min="9471" max="9471" width="8.140625" style="95" customWidth="1"/>
    <col min="9472" max="9472" width="82" style="95" customWidth="1"/>
    <col min="9473" max="9475" width="19.140625" style="95" customWidth="1"/>
    <col min="9476" max="9726" width="9.140625" style="95"/>
    <col min="9727" max="9727" width="8.140625" style="95" customWidth="1"/>
    <col min="9728" max="9728" width="82" style="95" customWidth="1"/>
    <col min="9729" max="9731" width="19.140625" style="95" customWidth="1"/>
    <col min="9732" max="9982" width="9.140625" style="95"/>
    <col min="9983" max="9983" width="8.140625" style="95" customWidth="1"/>
    <col min="9984" max="9984" width="82" style="95" customWidth="1"/>
    <col min="9985" max="9987" width="19.140625" style="95" customWidth="1"/>
    <col min="9988" max="10238" width="9.140625" style="95"/>
    <col min="10239" max="10239" width="8.140625" style="95" customWidth="1"/>
    <col min="10240" max="10240" width="82" style="95" customWidth="1"/>
    <col min="10241" max="10243" width="19.140625" style="95" customWidth="1"/>
    <col min="10244" max="10494" width="9.140625" style="95"/>
    <col min="10495" max="10495" width="8.140625" style="95" customWidth="1"/>
    <col min="10496" max="10496" width="82" style="95" customWidth="1"/>
    <col min="10497" max="10499" width="19.140625" style="95" customWidth="1"/>
    <col min="10500" max="10750" width="9.140625" style="95"/>
    <col min="10751" max="10751" width="8.140625" style="95" customWidth="1"/>
    <col min="10752" max="10752" width="82" style="95" customWidth="1"/>
    <col min="10753" max="10755" width="19.140625" style="95" customWidth="1"/>
    <col min="10756" max="11006" width="9.140625" style="95"/>
    <col min="11007" max="11007" width="8.140625" style="95" customWidth="1"/>
    <col min="11008" max="11008" width="82" style="95" customWidth="1"/>
    <col min="11009" max="11011" width="19.140625" style="95" customWidth="1"/>
    <col min="11012" max="11262" width="9.140625" style="95"/>
    <col min="11263" max="11263" width="8.140625" style="95" customWidth="1"/>
    <col min="11264" max="11264" width="82" style="95" customWidth="1"/>
    <col min="11265" max="11267" width="19.140625" style="95" customWidth="1"/>
    <col min="11268" max="11518" width="9.140625" style="95"/>
    <col min="11519" max="11519" width="8.140625" style="95" customWidth="1"/>
    <col min="11520" max="11520" width="82" style="95" customWidth="1"/>
    <col min="11521" max="11523" width="19.140625" style="95" customWidth="1"/>
    <col min="11524" max="11774" width="9.140625" style="95"/>
    <col min="11775" max="11775" width="8.140625" style="95" customWidth="1"/>
    <col min="11776" max="11776" width="82" style="95" customWidth="1"/>
    <col min="11777" max="11779" width="19.140625" style="95" customWidth="1"/>
    <col min="11780" max="12030" width="9.140625" style="95"/>
    <col min="12031" max="12031" width="8.140625" style="95" customWidth="1"/>
    <col min="12032" max="12032" width="82" style="95" customWidth="1"/>
    <col min="12033" max="12035" width="19.140625" style="95" customWidth="1"/>
    <col min="12036" max="12286" width="9.140625" style="95"/>
    <col min="12287" max="12287" width="8.140625" style="95" customWidth="1"/>
    <col min="12288" max="12288" width="82" style="95" customWidth="1"/>
    <col min="12289" max="12291" width="19.140625" style="95" customWidth="1"/>
    <col min="12292" max="12542" width="9.140625" style="95"/>
    <col min="12543" max="12543" width="8.140625" style="95" customWidth="1"/>
    <col min="12544" max="12544" width="82" style="95" customWidth="1"/>
    <col min="12545" max="12547" width="19.140625" style="95" customWidth="1"/>
    <col min="12548" max="12798" width="9.140625" style="95"/>
    <col min="12799" max="12799" width="8.140625" style="95" customWidth="1"/>
    <col min="12800" max="12800" width="82" style="95" customWidth="1"/>
    <col min="12801" max="12803" width="19.140625" style="95" customWidth="1"/>
    <col min="12804" max="13054" width="9.140625" style="95"/>
    <col min="13055" max="13055" width="8.140625" style="95" customWidth="1"/>
    <col min="13056" max="13056" width="82" style="95" customWidth="1"/>
    <col min="13057" max="13059" width="19.140625" style="95" customWidth="1"/>
    <col min="13060" max="13310" width="9.140625" style="95"/>
    <col min="13311" max="13311" width="8.140625" style="95" customWidth="1"/>
    <col min="13312" max="13312" width="82" style="95" customWidth="1"/>
    <col min="13313" max="13315" width="19.140625" style="95" customWidth="1"/>
    <col min="13316" max="13566" width="9.140625" style="95"/>
    <col min="13567" max="13567" width="8.140625" style="95" customWidth="1"/>
    <col min="13568" max="13568" width="82" style="95" customWidth="1"/>
    <col min="13569" max="13571" width="19.140625" style="95" customWidth="1"/>
    <col min="13572" max="13822" width="9.140625" style="95"/>
    <col min="13823" max="13823" width="8.140625" style="95" customWidth="1"/>
    <col min="13824" max="13824" width="82" style="95" customWidth="1"/>
    <col min="13825" max="13827" width="19.140625" style="95" customWidth="1"/>
    <col min="13828" max="14078" width="9.140625" style="95"/>
    <col min="14079" max="14079" width="8.140625" style="95" customWidth="1"/>
    <col min="14080" max="14080" width="82" style="95" customWidth="1"/>
    <col min="14081" max="14083" width="19.140625" style="95" customWidth="1"/>
    <col min="14084" max="14334" width="9.140625" style="95"/>
    <col min="14335" max="14335" width="8.140625" style="95" customWidth="1"/>
    <col min="14336" max="14336" width="82" style="95" customWidth="1"/>
    <col min="14337" max="14339" width="19.140625" style="95" customWidth="1"/>
    <col min="14340" max="14590" width="9.140625" style="95"/>
    <col min="14591" max="14591" width="8.140625" style="95" customWidth="1"/>
    <col min="14592" max="14592" width="82" style="95" customWidth="1"/>
    <col min="14593" max="14595" width="19.140625" style="95" customWidth="1"/>
    <col min="14596" max="14846" width="9.140625" style="95"/>
    <col min="14847" max="14847" width="8.140625" style="95" customWidth="1"/>
    <col min="14848" max="14848" width="82" style="95" customWidth="1"/>
    <col min="14849" max="14851" width="19.140625" style="95" customWidth="1"/>
    <col min="14852" max="15102" width="9.140625" style="95"/>
    <col min="15103" max="15103" width="8.140625" style="95" customWidth="1"/>
    <col min="15104" max="15104" width="82" style="95" customWidth="1"/>
    <col min="15105" max="15107" width="19.140625" style="95" customWidth="1"/>
    <col min="15108" max="15358" width="9.140625" style="95"/>
    <col min="15359" max="15359" width="8.140625" style="95" customWidth="1"/>
    <col min="15360" max="15360" width="82" style="95" customWidth="1"/>
    <col min="15361" max="15363" width="19.140625" style="95" customWidth="1"/>
    <col min="15364" max="15614" width="9.140625" style="95"/>
    <col min="15615" max="15615" width="8.140625" style="95" customWidth="1"/>
    <col min="15616" max="15616" width="82" style="95" customWidth="1"/>
    <col min="15617" max="15619" width="19.140625" style="95" customWidth="1"/>
    <col min="15620" max="15870" width="9.140625" style="95"/>
    <col min="15871" max="15871" width="8.140625" style="95" customWidth="1"/>
    <col min="15872" max="15872" width="82" style="95" customWidth="1"/>
    <col min="15873" max="15875" width="19.140625" style="95" customWidth="1"/>
    <col min="15876" max="16126" width="9.140625" style="95"/>
    <col min="16127" max="16127" width="8.140625" style="95" customWidth="1"/>
    <col min="16128" max="16128" width="82" style="95" customWidth="1"/>
    <col min="16129" max="16131" width="19.140625" style="95" customWidth="1"/>
    <col min="16132" max="16384" width="9.140625" style="95"/>
  </cols>
  <sheetData>
    <row r="1" spans="1:6" ht="28.5" customHeight="1">
      <c r="A1" s="127" t="s">
        <v>789</v>
      </c>
      <c r="B1" s="127"/>
      <c r="C1" s="127"/>
      <c r="D1" s="127"/>
      <c r="E1" s="127"/>
      <c r="F1" s="127"/>
    </row>
    <row r="2" spans="1:6" ht="28.5" customHeight="1">
      <c r="A2" s="586" t="s">
        <v>1022</v>
      </c>
      <c r="B2" s="586"/>
      <c r="C2" s="586"/>
      <c r="D2" s="586"/>
      <c r="E2" s="586"/>
      <c r="F2" s="586"/>
    </row>
    <row r="3" spans="1:6">
      <c r="A3" s="131" t="s">
        <v>493</v>
      </c>
      <c r="B3" s="131"/>
      <c r="C3" s="131"/>
      <c r="D3" s="131"/>
      <c r="E3" s="131"/>
      <c r="F3" s="131"/>
    </row>
    <row r="4" spans="1:6" s="97" customFormat="1" ht="20.100000000000001" customHeight="1">
      <c r="A4" s="98" t="s">
        <v>470</v>
      </c>
      <c r="B4" s="98" t="s">
        <v>780</v>
      </c>
      <c r="C4" s="98" t="s">
        <v>781</v>
      </c>
      <c r="D4" s="98" t="s">
        <v>782</v>
      </c>
      <c r="E4" s="99" t="s">
        <v>783</v>
      </c>
      <c r="F4" s="99" t="s">
        <v>627</v>
      </c>
    </row>
    <row r="5" spans="1:6" s="97" customFormat="1" ht="12.75" customHeight="1">
      <c r="A5" s="106" t="s">
        <v>178</v>
      </c>
      <c r="B5" s="106" t="s">
        <v>179</v>
      </c>
      <c r="C5" s="106" t="s">
        <v>180</v>
      </c>
      <c r="D5" s="106" t="s">
        <v>177</v>
      </c>
      <c r="E5" s="107" t="s">
        <v>468</v>
      </c>
      <c r="F5" s="107" t="s">
        <v>623</v>
      </c>
    </row>
    <row r="6" spans="1:6" s="97" customFormat="1" ht="20.100000000000001" customHeight="1">
      <c r="A6" s="108" t="s">
        <v>746</v>
      </c>
      <c r="B6" s="101" t="s">
        <v>747</v>
      </c>
      <c r="C6" s="101"/>
      <c r="D6" s="118"/>
      <c r="E6" s="118"/>
      <c r="F6" s="118"/>
    </row>
    <row r="7" spans="1:6" s="97" customFormat="1" ht="20.100000000000001" customHeight="1">
      <c r="A7" s="109" t="s">
        <v>0</v>
      </c>
      <c r="B7" s="103" t="s">
        <v>784</v>
      </c>
      <c r="C7" s="104">
        <f>SUM(D7:F7)</f>
        <v>230</v>
      </c>
      <c r="D7" s="104">
        <v>0</v>
      </c>
      <c r="E7" s="118">
        <v>230</v>
      </c>
      <c r="F7" s="118">
        <v>0</v>
      </c>
    </row>
    <row r="8" spans="1:6" s="97" customFormat="1" ht="20.100000000000001" customHeight="1">
      <c r="A8" s="109" t="s">
        <v>1</v>
      </c>
      <c r="B8" s="103" t="s">
        <v>785</v>
      </c>
      <c r="C8" s="104">
        <f t="shared" ref="C8:C71" si="0">SUM(D8:F8)</f>
        <v>1119</v>
      </c>
      <c r="D8" s="104">
        <v>1119</v>
      </c>
      <c r="E8" s="118">
        <v>0</v>
      </c>
      <c r="F8" s="118">
        <v>0</v>
      </c>
    </row>
    <row r="9" spans="1:6" s="97" customFormat="1" ht="20.100000000000001" customHeight="1">
      <c r="A9" s="109" t="s">
        <v>2</v>
      </c>
      <c r="B9" s="103" t="s">
        <v>786</v>
      </c>
      <c r="C9" s="104">
        <f t="shared" si="0"/>
        <v>0</v>
      </c>
      <c r="D9" s="104">
        <v>0</v>
      </c>
      <c r="E9" s="118">
        <v>0</v>
      </c>
      <c r="F9" s="118">
        <v>0</v>
      </c>
    </row>
    <row r="10" spans="1:6" s="97" customFormat="1" ht="20.100000000000001" customHeight="1">
      <c r="A10" s="108" t="s">
        <v>3</v>
      </c>
      <c r="B10" s="101" t="s">
        <v>787</v>
      </c>
      <c r="C10" s="105">
        <f t="shared" si="0"/>
        <v>1349</v>
      </c>
      <c r="D10" s="105">
        <v>1119</v>
      </c>
      <c r="E10" s="117">
        <v>230</v>
      </c>
      <c r="F10" s="117">
        <v>0</v>
      </c>
    </row>
    <row r="11" spans="1:6" s="97" customFormat="1" ht="20.100000000000001" customHeight="1">
      <c r="A11" s="109" t="s">
        <v>4</v>
      </c>
      <c r="B11" s="103" t="s">
        <v>788</v>
      </c>
      <c r="C11" s="104">
        <f t="shared" si="0"/>
        <v>1432784</v>
      </c>
      <c r="D11" s="104">
        <v>1432784</v>
      </c>
      <c r="E11" s="118">
        <v>0</v>
      </c>
      <c r="F11" s="118">
        <v>0</v>
      </c>
    </row>
    <row r="12" spans="1:6" s="97" customFormat="1" ht="20.100000000000001" customHeight="1">
      <c r="A12" s="109" t="s">
        <v>5</v>
      </c>
      <c r="B12" s="103" t="s">
        <v>790</v>
      </c>
      <c r="C12" s="104">
        <f t="shared" si="0"/>
        <v>4719</v>
      </c>
      <c r="D12" s="104">
        <v>3575</v>
      </c>
      <c r="E12" s="114">
        <v>1144</v>
      </c>
      <c r="F12" s="118">
        <v>0</v>
      </c>
    </row>
    <row r="13" spans="1:6" s="97" customFormat="1" ht="20.100000000000001" customHeight="1">
      <c r="A13" s="109" t="s">
        <v>6</v>
      </c>
      <c r="B13" s="103" t="s">
        <v>791</v>
      </c>
      <c r="C13" s="104">
        <f t="shared" si="0"/>
        <v>0</v>
      </c>
      <c r="D13" s="104">
        <v>0</v>
      </c>
      <c r="E13" s="118">
        <v>0</v>
      </c>
      <c r="F13" s="118">
        <v>0</v>
      </c>
    </row>
    <row r="14" spans="1:6" s="97" customFormat="1" ht="20.100000000000001" customHeight="1">
      <c r="A14" s="109" t="s">
        <v>7</v>
      </c>
      <c r="B14" s="103" t="s">
        <v>792</v>
      </c>
      <c r="C14" s="104">
        <f t="shared" si="0"/>
        <v>61355</v>
      </c>
      <c r="D14" s="104">
        <v>61355</v>
      </c>
      <c r="E14" s="118">
        <v>0</v>
      </c>
      <c r="F14" s="118">
        <v>0</v>
      </c>
    </row>
    <row r="15" spans="1:6" s="97" customFormat="1" ht="20.100000000000001" customHeight="1">
      <c r="A15" s="109" t="s">
        <v>8</v>
      </c>
      <c r="B15" s="103" t="s">
        <v>793</v>
      </c>
      <c r="C15" s="104">
        <f t="shared" si="0"/>
        <v>0</v>
      </c>
      <c r="D15" s="104">
        <v>0</v>
      </c>
      <c r="E15" s="118">
        <v>0</v>
      </c>
      <c r="F15" s="118">
        <v>0</v>
      </c>
    </row>
    <row r="16" spans="1:6" s="97" customFormat="1" ht="20.100000000000001" customHeight="1">
      <c r="A16" s="108" t="s">
        <v>9</v>
      </c>
      <c r="B16" s="101" t="s">
        <v>794</v>
      </c>
      <c r="C16" s="105">
        <f t="shared" si="0"/>
        <v>1498858</v>
      </c>
      <c r="D16" s="105">
        <v>1497714</v>
      </c>
      <c r="E16" s="119">
        <v>1144</v>
      </c>
      <c r="F16" s="117">
        <v>0</v>
      </c>
    </row>
    <row r="17" spans="1:6" s="97" customFormat="1" ht="20.100000000000001" customHeight="1">
      <c r="A17" s="109" t="s">
        <v>10</v>
      </c>
      <c r="B17" s="103" t="s">
        <v>795</v>
      </c>
      <c r="C17" s="104">
        <f t="shared" si="0"/>
        <v>27860</v>
      </c>
      <c r="D17" s="104">
        <v>27860</v>
      </c>
      <c r="E17" s="118">
        <v>0</v>
      </c>
      <c r="F17" s="118">
        <v>0</v>
      </c>
    </row>
    <row r="18" spans="1:6" s="97" customFormat="1" ht="20.100000000000001" customHeight="1">
      <c r="A18" s="109" t="s">
        <v>11</v>
      </c>
      <c r="B18" s="113" t="s">
        <v>796</v>
      </c>
      <c r="C18" s="104">
        <f t="shared" si="0"/>
        <v>0</v>
      </c>
      <c r="D18" s="104">
        <v>0</v>
      </c>
      <c r="E18" s="118">
        <v>0</v>
      </c>
      <c r="F18" s="118">
        <v>0</v>
      </c>
    </row>
    <row r="19" spans="1:6" s="97" customFormat="1" ht="20.100000000000001" customHeight="1">
      <c r="A19" s="109" t="s">
        <v>12</v>
      </c>
      <c r="B19" s="113" t="s">
        <v>797</v>
      </c>
      <c r="C19" s="104">
        <f t="shared" si="0"/>
        <v>0</v>
      </c>
      <c r="D19" s="104">
        <v>0</v>
      </c>
      <c r="E19" s="118">
        <v>0</v>
      </c>
      <c r="F19" s="118">
        <v>0</v>
      </c>
    </row>
    <row r="20" spans="1:6" s="97" customFormat="1" ht="20.100000000000001" customHeight="1">
      <c r="A20" s="109" t="s">
        <v>13</v>
      </c>
      <c r="B20" s="103" t="s">
        <v>798</v>
      </c>
      <c r="C20" s="104">
        <f t="shared" si="0"/>
        <v>0</v>
      </c>
      <c r="D20" s="104">
        <v>0</v>
      </c>
      <c r="E20" s="118">
        <v>0</v>
      </c>
      <c r="F20" s="118">
        <v>0</v>
      </c>
    </row>
    <row r="21" spans="1:6" s="97" customFormat="1" ht="20.100000000000001" customHeight="1">
      <c r="A21" s="109" t="s">
        <v>14</v>
      </c>
      <c r="B21" s="113" t="s">
        <v>799</v>
      </c>
      <c r="C21" s="104">
        <f t="shared" si="0"/>
        <v>0</v>
      </c>
      <c r="D21" s="104">
        <v>0</v>
      </c>
      <c r="E21" s="118">
        <v>0</v>
      </c>
      <c r="F21" s="118">
        <v>0</v>
      </c>
    </row>
    <row r="22" spans="1:6" s="97" customFormat="1" ht="20.100000000000001" customHeight="1">
      <c r="A22" s="109" t="s">
        <v>15</v>
      </c>
      <c r="B22" s="113" t="s">
        <v>800</v>
      </c>
      <c r="C22" s="104">
        <f t="shared" si="0"/>
        <v>0</v>
      </c>
      <c r="D22" s="104">
        <v>0</v>
      </c>
      <c r="E22" s="118">
        <v>0</v>
      </c>
      <c r="F22" s="118">
        <v>0</v>
      </c>
    </row>
    <row r="23" spans="1:6" s="97" customFormat="1" ht="20.100000000000001" customHeight="1">
      <c r="A23" s="109" t="s">
        <v>53</v>
      </c>
      <c r="B23" s="103" t="s">
        <v>801</v>
      </c>
      <c r="C23" s="104">
        <f t="shared" si="0"/>
        <v>0</v>
      </c>
      <c r="D23" s="104">
        <v>0</v>
      </c>
      <c r="E23" s="118">
        <v>0</v>
      </c>
      <c r="F23" s="118">
        <v>0</v>
      </c>
    </row>
    <row r="24" spans="1:6" s="97" customFormat="1" ht="20.100000000000001" customHeight="1">
      <c r="A24" s="108" t="s">
        <v>54</v>
      </c>
      <c r="B24" s="101" t="s">
        <v>802</v>
      </c>
      <c r="C24" s="105">
        <f t="shared" si="0"/>
        <v>27860</v>
      </c>
      <c r="D24" s="105">
        <v>27860</v>
      </c>
      <c r="E24" s="117">
        <v>0</v>
      </c>
      <c r="F24" s="117">
        <v>0</v>
      </c>
    </row>
    <row r="25" spans="1:6" s="97" customFormat="1" ht="20.100000000000001" customHeight="1">
      <c r="A25" s="109" t="s">
        <v>55</v>
      </c>
      <c r="B25" s="103" t="s">
        <v>803</v>
      </c>
      <c r="C25" s="104">
        <f t="shared" si="0"/>
        <v>0</v>
      </c>
      <c r="D25" s="104">
        <v>0</v>
      </c>
      <c r="E25" s="118">
        <v>0</v>
      </c>
      <c r="F25" s="118">
        <v>0</v>
      </c>
    </row>
    <row r="26" spans="1:6" s="97" customFormat="1" ht="20.100000000000001" customHeight="1">
      <c r="A26" s="109" t="s">
        <v>56</v>
      </c>
      <c r="B26" s="103" t="s">
        <v>804</v>
      </c>
      <c r="C26" s="104">
        <f t="shared" si="0"/>
        <v>0</v>
      </c>
      <c r="D26" s="104">
        <v>0</v>
      </c>
      <c r="E26" s="118">
        <v>0</v>
      </c>
      <c r="F26" s="118">
        <v>0</v>
      </c>
    </row>
    <row r="27" spans="1:6" s="97" customFormat="1" ht="20.100000000000001" customHeight="1">
      <c r="A27" s="108" t="s">
        <v>106</v>
      </c>
      <c r="B27" s="101" t="s">
        <v>805</v>
      </c>
      <c r="C27" s="105">
        <f t="shared" si="0"/>
        <v>0</v>
      </c>
      <c r="D27" s="105">
        <v>0</v>
      </c>
      <c r="E27" s="117">
        <v>0</v>
      </c>
      <c r="F27" s="117">
        <v>0</v>
      </c>
    </row>
    <row r="28" spans="1:6" s="97" customFormat="1" ht="20.100000000000001" customHeight="1">
      <c r="A28" s="108" t="s">
        <v>107</v>
      </c>
      <c r="B28" s="101" t="s">
        <v>806</v>
      </c>
      <c r="C28" s="105">
        <f t="shared" si="0"/>
        <v>1528067</v>
      </c>
      <c r="D28" s="105">
        <v>1526693</v>
      </c>
      <c r="E28" s="119">
        <v>1374</v>
      </c>
      <c r="F28" s="117">
        <v>0</v>
      </c>
    </row>
    <row r="29" spans="1:6" s="97" customFormat="1" ht="20.100000000000001" customHeight="1">
      <c r="A29" s="109" t="s">
        <v>181</v>
      </c>
      <c r="B29" s="103" t="s">
        <v>807</v>
      </c>
      <c r="C29" s="104">
        <f t="shared" si="0"/>
        <v>502</v>
      </c>
      <c r="D29" s="104">
        <v>502</v>
      </c>
      <c r="E29" s="118">
        <v>0</v>
      </c>
      <c r="F29" s="118">
        <v>0</v>
      </c>
    </row>
    <row r="30" spans="1:6" s="97" customFormat="1" ht="20.100000000000001" customHeight="1">
      <c r="A30" s="109" t="s">
        <v>182</v>
      </c>
      <c r="B30" s="103" t="s">
        <v>808</v>
      </c>
      <c r="C30" s="104">
        <f t="shared" si="0"/>
        <v>0</v>
      </c>
      <c r="D30" s="104">
        <v>0</v>
      </c>
      <c r="E30" s="118">
        <v>0</v>
      </c>
      <c r="F30" s="118">
        <v>0</v>
      </c>
    </row>
    <row r="31" spans="1:6" s="97" customFormat="1" ht="20.100000000000001" customHeight="1">
      <c r="A31" s="109" t="s">
        <v>183</v>
      </c>
      <c r="B31" s="103" t="s">
        <v>809</v>
      </c>
      <c r="C31" s="104">
        <f t="shared" si="0"/>
        <v>0</v>
      </c>
      <c r="D31" s="104">
        <v>0</v>
      </c>
      <c r="E31" s="118">
        <v>0</v>
      </c>
      <c r="F31" s="118">
        <v>0</v>
      </c>
    </row>
    <row r="32" spans="1:6" s="97" customFormat="1" ht="20.100000000000001" customHeight="1">
      <c r="A32" s="109" t="s">
        <v>184</v>
      </c>
      <c r="B32" s="103" t="s">
        <v>810</v>
      </c>
      <c r="C32" s="104">
        <f t="shared" si="0"/>
        <v>0</v>
      </c>
      <c r="D32" s="104">
        <v>0</v>
      </c>
      <c r="E32" s="118">
        <v>0</v>
      </c>
      <c r="F32" s="118">
        <v>0</v>
      </c>
    </row>
    <row r="33" spans="1:6" s="97" customFormat="1" ht="20.100000000000001" customHeight="1">
      <c r="A33" s="109" t="s">
        <v>185</v>
      </c>
      <c r="B33" s="103" t="s">
        <v>811</v>
      </c>
      <c r="C33" s="104">
        <f t="shared" si="0"/>
        <v>0</v>
      </c>
      <c r="D33" s="104">
        <v>0</v>
      </c>
      <c r="E33" s="118">
        <v>0</v>
      </c>
      <c r="F33" s="118">
        <v>0</v>
      </c>
    </row>
    <row r="34" spans="1:6" s="97" customFormat="1" ht="20.100000000000001" customHeight="1">
      <c r="A34" s="108" t="s">
        <v>186</v>
      </c>
      <c r="B34" s="101" t="s">
        <v>812</v>
      </c>
      <c r="C34" s="105">
        <f t="shared" si="0"/>
        <v>502</v>
      </c>
      <c r="D34" s="105">
        <v>502</v>
      </c>
      <c r="E34" s="117">
        <v>0</v>
      </c>
      <c r="F34" s="117">
        <v>0</v>
      </c>
    </row>
    <row r="35" spans="1:6" s="97" customFormat="1" ht="20.100000000000001" customHeight="1">
      <c r="A35" s="109" t="s">
        <v>187</v>
      </c>
      <c r="B35" s="103" t="s">
        <v>813</v>
      </c>
      <c r="C35" s="104">
        <f t="shared" si="0"/>
        <v>0</v>
      </c>
      <c r="D35" s="104">
        <v>0</v>
      </c>
      <c r="E35" s="118">
        <v>0</v>
      </c>
      <c r="F35" s="118">
        <v>0</v>
      </c>
    </row>
    <row r="36" spans="1:6" s="97" customFormat="1" ht="20.100000000000001" customHeight="1">
      <c r="A36" s="109" t="s">
        <v>188</v>
      </c>
      <c r="B36" s="103" t="s">
        <v>814</v>
      </c>
      <c r="C36" s="104">
        <f t="shared" si="0"/>
        <v>0</v>
      </c>
      <c r="D36" s="104">
        <v>0</v>
      </c>
      <c r="E36" s="118">
        <v>0</v>
      </c>
      <c r="F36" s="118">
        <v>0</v>
      </c>
    </row>
    <row r="37" spans="1:6" s="97" customFormat="1" ht="20.100000000000001" customHeight="1">
      <c r="A37" s="109" t="s">
        <v>189</v>
      </c>
      <c r="B37" s="113" t="s">
        <v>815</v>
      </c>
      <c r="C37" s="104">
        <f t="shared" si="0"/>
        <v>0</v>
      </c>
      <c r="D37" s="104">
        <v>0</v>
      </c>
      <c r="E37" s="118">
        <v>0</v>
      </c>
      <c r="F37" s="118">
        <v>0</v>
      </c>
    </row>
    <row r="38" spans="1:6" s="97" customFormat="1" ht="20.100000000000001" customHeight="1">
      <c r="A38" s="109" t="s">
        <v>190</v>
      </c>
      <c r="B38" s="113" t="s">
        <v>816</v>
      </c>
      <c r="C38" s="104">
        <f t="shared" si="0"/>
        <v>0</v>
      </c>
      <c r="D38" s="104">
        <v>0</v>
      </c>
      <c r="E38" s="118">
        <v>0</v>
      </c>
      <c r="F38" s="118">
        <v>0</v>
      </c>
    </row>
    <row r="39" spans="1:6" s="97" customFormat="1" ht="20.100000000000001" customHeight="1">
      <c r="A39" s="109" t="s">
        <v>191</v>
      </c>
      <c r="B39" s="113" t="s">
        <v>799</v>
      </c>
      <c r="C39" s="104">
        <f t="shared" si="0"/>
        <v>0</v>
      </c>
      <c r="D39" s="104">
        <v>0</v>
      </c>
      <c r="E39" s="118">
        <v>0</v>
      </c>
      <c r="F39" s="118">
        <v>0</v>
      </c>
    </row>
    <row r="40" spans="1:6" s="97" customFormat="1" ht="20.100000000000001" customHeight="1">
      <c r="A40" s="109" t="s">
        <v>192</v>
      </c>
      <c r="B40" s="113" t="s">
        <v>800</v>
      </c>
      <c r="C40" s="104">
        <f t="shared" si="0"/>
        <v>0</v>
      </c>
      <c r="D40" s="104">
        <v>0</v>
      </c>
      <c r="E40" s="118">
        <v>0</v>
      </c>
      <c r="F40" s="118">
        <v>0</v>
      </c>
    </row>
    <row r="41" spans="1:6" s="97" customFormat="1" ht="20.100000000000001" customHeight="1">
      <c r="A41" s="109" t="s">
        <v>193</v>
      </c>
      <c r="B41" s="113" t="s">
        <v>817</v>
      </c>
      <c r="C41" s="104">
        <f t="shared" si="0"/>
        <v>0</v>
      </c>
      <c r="D41" s="104">
        <v>0</v>
      </c>
      <c r="E41" s="118">
        <v>0</v>
      </c>
      <c r="F41" s="118">
        <v>0</v>
      </c>
    </row>
    <row r="42" spans="1:6" s="97" customFormat="1" ht="20.100000000000001" customHeight="1">
      <c r="A42" s="108" t="s">
        <v>194</v>
      </c>
      <c r="B42" s="101" t="s">
        <v>818</v>
      </c>
      <c r="C42" s="105">
        <f t="shared" si="0"/>
        <v>0</v>
      </c>
      <c r="D42" s="105">
        <v>0</v>
      </c>
      <c r="E42" s="117">
        <v>0</v>
      </c>
      <c r="F42" s="117">
        <v>0</v>
      </c>
    </row>
    <row r="43" spans="1:6" s="97" customFormat="1" ht="20.100000000000001" customHeight="1">
      <c r="A43" s="108" t="s">
        <v>195</v>
      </c>
      <c r="B43" s="101" t="s">
        <v>819</v>
      </c>
      <c r="C43" s="105">
        <f t="shared" si="0"/>
        <v>502</v>
      </c>
      <c r="D43" s="105">
        <v>502</v>
      </c>
      <c r="E43" s="117">
        <v>0</v>
      </c>
      <c r="F43" s="117">
        <v>0</v>
      </c>
    </row>
    <row r="44" spans="1:6" s="97" customFormat="1" ht="20.100000000000001" customHeight="1">
      <c r="A44" s="109" t="s">
        <v>196</v>
      </c>
      <c r="B44" s="103" t="s">
        <v>820</v>
      </c>
      <c r="C44" s="104">
        <f t="shared" si="0"/>
        <v>0</v>
      </c>
      <c r="D44" s="104">
        <v>0</v>
      </c>
      <c r="E44" s="118">
        <v>0</v>
      </c>
      <c r="F44" s="118">
        <v>0</v>
      </c>
    </row>
    <row r="45" spans="1:6" s="97" customFormat="1" ht="20.100000000000001" customHeight="1">
      <c r="A45" s="109" t="s">
        <v>197</v>
      </c>
      <c r="B45" s="103" t="s">
        <v>821</v>
      </c>
      <c r="C45" s="104">
        <f t="shared" si="0"/>
        <v>464</v>
      </c>
      <c r="D45" s="104">
        <v>330</v>
      </c>
      <c r="E45" s="118">
        <v>65</v>
      </c>
      <c r="F45" s="118">
        <v>69</v>
      </c>
    </row>
    <row r="46" spans="1:6" s="97" customFormat="1" ht="20.100000000000001" customHeight="1">
      <c r="A46" s="109" t="s">
        <v>198</v>
      </c>
      <c r="B46" s="103" t="s">
        <v>822</v>
      </c>
      <c r="C46" s="104">
        <f t="shared" si="0"/>
        <v>17359</v>
      </c>
      <c r="D46" s="104">
        <v>13937</v>
      </c>
      <c r="E46" s="114">
        <v>3189</v>
      </c>
      <c r="F46" s="118">
        <v>233</v>
      </c>
    </row>
    <row r="47" spans="1:6" s="97" customFormat="1" ht="20.100000000000001" customHeight="1">
      <c r="A47" s="109" t="s">
        <v>199</v>
      </c>
      <c r="B47" s="103" t="s">
        <v>823</v>
      </c>
      <c r="C47" s="104">
        <f t="shared" si="0"/>
        <v>0</v>
      </c>
      <c r="D47" s="104">
        <v>0</v>
      </c>
      <c r="E47" s="118">
        <v>0</v>
      </c>
      <c r="F47" s="118">
        <v>0</v>
      </c>
    </row>
    <row r="48" spans="1:6" s="97" customFormat="1" ht="20.100000000000001" customHeight="1">
      <c r="A48" s="109" t="s">
        <v>200</v>
      </c>
      <c r="B48" s="103" t="s">
        <v>824</v>
      </c>
      <c r="C48" s="104">
        <f t="shared" si="0"/>
        <v>54</v>
      </c>
      <c r="D48" s="104">
        <v>54</v>
      </c>
      <c r="E48" s="118">
        <v>0</v>
      </c>
      <c r="F48" s="118">
        <v>0</v>
      </c>
    </row>
    <row r="49" spans="1:6" s="97" customFormat="1" ht="20.100000000000001" customHeight="1">
      <c r="A49" s="108" t="s">
        <v>201</v>
      </c>
      <c r="B49" s="101" t="s">
        <v>825</v>
      </c>
      <c r="C49" s="105">
        <f t="shared" si="0"/>
        <v>17877</v>
      </c>
      <c r="D49" s="105">
        <v>14321</v>
      </c>
      <c r="E49" s="119">
        <v>3254</v>
      </c>
      <c r="F49" s="117">
        <v>302</v>
      </c>
    </row>
    <row r="50" spans="1:6" s="97" customFormat="1" ht="20.100000000000001" customHeight="1">
      <c r="A50" s="109" t="s">
        <v>202</v>
      </c>
      <c r="B50" s="103" t="s">
        <v>826</v>
      </c>
      <c r="C50" s="104">
        <f t="shared" si="0"/>
        <v>0</v>
      </c>
      <c r="D50" s="104">
        <v>0</v>
      </c>
      <c r="E50" s="118">
        <v>0</v>
      </c>
      <c r="F50" s="118">
        <v>0</v>
      </c>
    </row>
    <row r="51" spans="1:6" s="97" customFormat="1" ht="20.100000000000001" customHeight="1">
      <c r="A51" s="109" t="s">
        <v>203</v>
      </c>
      <c r="B51" s="113" t="s">
        <v>827</v>
      </c>
      <c r="C51" s="104">
        <f t="shared" si="0"/>
        <v>0</v>
      </c>
      <c r="D51" s="104">
        <v>0</v>
      </c>
      <c r="E51" s="118">
        <v>0</v>
      </c>
      <c r="F51" s="118">
        <v>0</v>
      </c>
    </row>
    <row r="52" spans="1:6" s="97" customFormat="1" ht="20.100000000000001" customHeight="1">
      <c r="A52" s="109" t="s">
        <v>204</v>
      </c>
      <c r="B52" s="103" t="s">
        <v>828</v>
      </c>
      <c r="C52" s="104">
        <f t="shared" si="0"/>
        <v>0</v>
      </c>
      <c r="D52" s="104">
        <v>0</v>
      </c>
      <c r="E52" s="118">
        <v>0</v>
      </c>
      <c r="F52" s="118">
        <v>0</v>
      </c>
    </row>
    <row r="53" spans="1:6" s="97" customFormat="1" ht="20.100000000000001" customHeight="1">
      <c r="A53" s="109" t="s">
        <v>205</v>
      </c>
      <c r="B53" s="113" t="s">
        <v>830</v>
      </c>
      <c r="C53" s="104">
        <f t="shared" si="0"/>
        <v>0</v>
      </c>
      <c r="D53" s="104">
        <v>0</v>
      </c>
      <c r="E53" s="118">
        <v>0</v>
      </c>
      <c r="F53" s="118">
        <v>0</v>
      </c>
    </row>
    <row r="54" spans="1:6" s="97" customFormat="1" ht="20.100000000000001" customHeight="1">
      <c r="A54" s="109" t="s">
        <v>206</v>
      </c>
      <c r="B54" s="103" t="s">
        <v>829</v>
      </c>
      <c r="C54" s="104">
        <f t="shared" si="0"/>
        <v>7870</v>
      </c>
      <c r="D54" s="104">
        <v>7870</v>
      </c>
      <c r="E54" s="118">
        <v>0</v>
      </c>
      <c r="F54" s="118">
        <v>0</v>
      </c>
    </row>
    <row r="55" spans="1:6" s="97" customFormat="1" ht="20.100000000000001" customHeight="1">
      <c r="A55" s="109" t="s">
        <v>207</v>
      </c>
      <c r="B55" s="103" t="s">
        <v>831</v>
      </c>
      <c r="C55" s="104">
        <f t="shared" si="0"/>
        <v>1701</v>
      </c>
      <c r="D55" s="104">
        <v>1701</v>
      </c>
      <c r="E55" s="118">
        <v>0</v>
      </c>
      <c r="F55" s="118">
        <v>0</v>
      </c>
    </row>
    <row r="56" spans="1:6" s="97" customFormat="1" ht="20.100000000000001" customHeight="1">
      <c r="A56" s="109" t="s">
        <v>208</v>
      </c>
      <c r="B56" s="103" t="s">
        <v>832</v>
      </c>
      <c r="C56" s="104">
        <f t="shared" si="0"/>
        <v>0</v>
      </c>
      <c r="D56" s="104">
        <v>0</v>
      </c>
      <c r="E56" s="118">
        <v>0</v>
      </c>
      <c r="F56" s="118">
        <v>0</v>
      </c>
    </row>
    <row r="57" spans="1:6" s="97" customFormat="1" ht="20.100000000000001" customHeight="1">
      <c r="A57" s="109" t="s">
        <v>209</v>
      </c>
      <c r="B57" s="103" t="s">
        <v>833</v>
      </c>
      <c r="C57" s="104">
        <f t="shared" si="0"/>
        <v>1000</v>
      </c>
      <c r="D57" s="104">
        <v>1000</v>
      </c>
      <c r="E57" s="118">
        <v>0</v>
      </c>
      <c r="F57" s="118">
        <v>0</v>
      </c>
    </row>
    <row r="58" spans="1:6" s="97" customFormat="1" ht="20.100000000000001" customHeight="1">
      <c r="A58" s="109" t="s">
        <v>210</v>
      </c>
      <c r="B58" s="113" t="s">
        <v>834</v>
      </c>
      <c r="C58" s="104">
        <f t="shared" si="0"/>
        <v>1000</v>
      </c>
      <c r="D58" s="104">
        <v>1000</v>
      </c>
      <c r="E58" s="118">
        <v>0</v>
      </c>
      <c r="F58" s="118">
        <v>0</v>
      </c>
    </row>
    <row r="59" spans="1:6" s="97" customFormat="1" ht="20.100000000000001" customHeight="1">
      <c r="A59" s="109" t="s">
        <v>211</v>
      </c>
      <c r="B59" s="103" t="s">
        <v>835</v>
      </c>
      <c r="C59" s="104">
        <f t="shared" si="0"/>
        <v>0</v>
      </c>
      <c r="D59" s="104">
        <v>0</v>
      </c>
      <c r="E59" s="118">
        <v>0</v>
      </c>
      <c r="F59" s="118">
        <v>0</v>
      </c>
    </row>
    <row r="60" spans="1:6" s="97" customFormat="1" ht="20.100000000000001" customHeight="1">
      <c r="A60" s="109" t="s">
        <v>212</v>
      </c>
      <c r="B60" s="113" t="s">
        <v>836</v>
      </c>
      <c r="C60" s="104">
        <f t="shared" si="0"/>
        <v>0</v>
      </c>
      <c r="D60" s="104">
        <v>0</v>
      </c>
      <c r="E60" s="118">
        <v>0</v>
      </c>
      <c r="F60" s="118">
        <v>0</v>
      </c>
    </row>
    <row r="61" spans="1:6" s="97" customFormat="1" ht="20.100000000000001" customHeight="1">
      <c r="A61" s="109" t="s">
        <v>213</v>
      </c>
      <c r="B61" s="103" t="s">
        <v>837</v>
      </c>
      <c r="C61" s="104">
        <f t="shared" si="0"/>
        <v>0</v>
      </c>
      <c r="D61" s="104">
        <v>0</v>
      </c>
      <c r="E61" s="118">
        <v>0</v>
      </c>
      <c r="F61" s="118">
        <v>0</v>
      </c>
    </row>
    <row r="62" spans="1:6" s="97" customFormat="1" ht="20.100000000000001" customHeight="1">
      <c r="A62" s="109" t="s">
        <v>214</v>
      </c>
      <c r="B62" s="113" t="s">
        <v>838</v>
      </c>
      <c r="C62" s="104">
        <f t="shared" si="0"/>
        <v>0</v>
      </c>
      <c r="D62" s="104">
        <v>0</v>
      </c>
      <c r="E62" s="118">
        <v>0</v>
      </c>
      <c r="F62" s="118">
        <v>0</v>
      </c>
    </row>
    <row r="63" spans="1:6" s="97" customFormat="1" ht="20.100000000000001" customHeight="1">
      <c r="A63" s="108" t="s">
        <v>215</v>
      </c>
      <c r="B63" s="101" t="s">
        <v>839</v>
      </c>
      <c r="C63" s="105">
        <f t="shared" si="0"/>
        <v>10571</v>
      </c>
      <c r="D63" s="105">
        <v>10571</v>
      </c>
      <c r="E63" s="117">
        <v>0</v>
      </c>
      <c r="F63" s="117">
        <v>0</v>
      </c>
    </row>
    <row r="64" spans="1:6" s="97" customFormat="1" ht="20.100000000000001" customHeight="1">
      <c r="A64" s="109" t="s">
        <v>216</v>
      </c>
      <c r="B64" s="103" t="s">
        <v>840</v>
      </c>
      <c r="C64" s="104">
        <f t="shared" si="0"/>
        <v>0</v>
      </c>
      <c r="D64" s="104">
        <v>0</v>
      </c>
      <c r="E64" s="118">
        <v>0</v>
      </c>
      <c r="F64" s="118">
        <v>0</v>
      </c>
    </row>
    <row r="65" spans="1:6" s="97" customFormat="1" ht="20.100000000000001" customHeight="1">
      <c r="A65" s="109" t="s">
        <v>217</v>
      </c>
      <c r="B65" s="113" t="s">
        <v>841</v>
      </c>
      <c r="C65" s="104">
        <f t="shared" si="0"/>
        <v>0</v>
      </c>
      <c r="D65" s="104">
        <v>0</v>
      </c>
      <c r="E65" s="118">
        <v>0</v>
      </c>
      <c r="F65" s="118">
        <v>0</v>
      </c>
    </row>
    <row r="66" spans="1:6" s="97" customFormat="1" ht="20.100000000000001" customHeight="1">
      <c r="A66" s="109" t="s">
        <v>218</v>
      </c>
      <c r="B66" s="103" t="s">
        <v>842</v>
      </c>
      <c r="C66" s="104">
        <f t="shared" si="0"/>
        <v>0</v>
      </c>
      <c r="D66" s="104">
        <v>0</v>
      </c>
      <c r="E66" s="118">
        <v>0</v>
      </c>
      <c r="F66" s="118">
        <v>0</v>
      </c>
    </row>
    <row r="67" spans="1:6" s="97" customFormat="1" ht="20.100000000000001" customHeight="1">
      <c r="A67" s="109" t="s">
        <v>219</v>
      </c>
      <c r="B67" s="113" t="s">
        <v>843</v>
      </c>
      <c r="C67" s="104">
        <f t="shared" si="0"/>
        <v>0</v>
      </c>
      <c r="D67" s="104">
        <v>0</v>
      </c>
      <c r="E67" s="118">
        <v>0</v>
      </c>
      <c r="F67" s="118">
        <v>0</v>
      </c>
    </row>
    <row r="68" spans="1:6" s="97" customFormat="1" ht="20.100000000000001" customHeight="1">
      <c r="A68" s="109" t="s">
        <v>220</v>
      </c>
      <c r="B68" s="103" t="s">
        <v>844</v>
      </c>
      <c r="C68" s="104">
        <f t="shared" si="0"/>
        <v>0</v>
      </c>
      <c r="D68" s="104">
        <v>0</v>
      </c>
      <c r="E68" s="118">
        <v>0</v>
      </c>
      <c r="F68" s="118">
        <v>0</v>
      </c>
    </row>
    <row r="69" spans="1:6" s="97" customFormat="1" ht="20.100000000000001" customHeight="1">
      <c r="A69" s="109" t="s">
        <v>221</v>
      </c>
      <c r="B69" s="103" t="s">
        <v>845</v>
      </c>
      <c r="C69" s="104">
        <f t="shared" si="0"/>
        <v>7</v>
      </c>
      <c r="D69" s="104">
        <v>7</v>
      </c>
      <c r="E69" s="118">
        <v>0</v>
      </c>
      <c r="F69" s="118">
        <v>0</v>
      </c>
    </row>
    <row r="70" spans="1:6" s="97" customFormat="1" ht="20.100000000000001" customHeight="1">
      <c r="A70" s="109" t="s">
        <v>222</v>
      </c>
      <c r="B70" s="103" t="s">
        <v>846</v>
      </c>
      <c r="C70" s="104">
        <f t="shared" si="0"/>
        <v>0</v>
      </c>
      <c r="D70" s="104">
        <v>0</v>
      </c>
      <c r="E70" s="118">
        <v>0</v>
      </c>
      <c r="F70" s="118">
        <v>0</v>
      </c>
    </row>
    <row r="71" spans="1:6" s="97" customFormat="1" ht="20.100000000000001" customHeight="1">
      <c r="A71" s="109" t="s">
        <v>223</v>
      </c>
      <c r="B71" s="103" t="s">
        <v>847</v>
      </c>
      <c r="C71" s="104">
        <f t="shared" si="0"/>
        <v>0</v>
      </c>
      <c r="D71" s="104">
        <v>0</v>
      </c>
      <c r="E71" s="118">
        <v>0</v>
      </c>
      <c r="F71" s="118">
        <v>0</v>
      </c>
    </row>
    <row r="72" spans="1:6" s="97" customFormat="1" ht="20.100000000000001" customHeight="1">
      <c r="A72" s="109" t="s">
        <v>224</v>
      </c>
      <c r="B72" s="113" t="s">
        <v>848</v>
      </c>
      <c r="C72" s="104">
        <f t="shared" ref="C72:C135" si="1">SUM(D72:F72)</f>
        <v>0</v>
      </c>
      <c r="D72" s="104">
        <v>0</v>
      </c>
      <c r="E72" s="118">
        <v>0</v>
      </c>
      <c r="F72" s="118">
        <v>0</v>
      </c>
    </row>
    <row r="73" spans="1:6" s="97" customFormat="1" ht="20.100000000000001" customHeight="1">
      <c r="A73" s="109" t="s">
        <v>225</v>
      </c>
      <c r="B73" s="103" t="s">
        <v>849</v>
      </c>
      <c r="C73" s="104">
        <f t="shared" si="1"/>
        <v>0</v>
      </c>
      <c r="D73" s="104">
        <v>0</v>
      </c>
      <c r="E73" s="118">
        <v>0</v>
      </c>
      <c r="F73" s="118">
        <v>0</v>
      </c>
    </row>
    <row r="74" spans="1:6" s="97" customFormat="1" ht="20.100000000000001" customHeight="1">
      <c r="A74" s="109" t="s">
        <v>226</v>
      </c>
      <c r="B74" s="113" t="s">
        <v>850</v>
      </c>
      <c r="C74" s="104">
        <f t="shared" si="1"/>
        <v>0</v>
      </c>
      <c r="D74" s="104">
        <v>0</v>
      </c>
      <c r="E74" s="118">
        <v>0</v>
      </c>
      <c r="F74" s="118">
        <v>0</v>
      </c>
    </row>
    <row r="75" spans="1:6" s="97" customFormat="1" ht="20.100000000000001" customHeight="1">
      <c r="A75" s="109" t="s">
        <v>227</v>
      </c>
      <c r="B75" s="103" t="s">
        <v>851</v>
      </c>
      <c r="C75" s="104">
        <f t="shared" si="1"/>
        <v>0</v>
      </c>
      <c r="D75" s="104">
        <v>0</v>
      </c>
      <c r="E75" s="118">
        <v>0</v>
      </c>
      <c r="F75" s="118">
        <v>0</v>
      </c>
    </row>
    <row r="76" spans="1:6" s="97" customFormat="1" ht="20.100000000000001" customHeight="1">
      <c r="A76" s="109" t="s">
        <v>228</v>
      </c>
      <c r="B76" s="113" t="s">
        <v>852</v>
      </c>
      <c r="C76" s="104">
        <f t="shared" si="1"/>
        <v>0</v>
      </c>
      <c r="D76" s="104">
        <v>0</v>
      </c>
      <c r="E76" s="118">
        <v>0</v>
      </c>
      <c r="F76" s="118">
        <v>0</v>
      </c>
    </row>
    <row r="77" spans="1:6" s="97" customFormat="1" ht="20.100000000000001" customHeight="1">
      <c r="A77" s="108" t="s">
        <v>229</v>
      </c>
      <c r="B77" s="101" t="s">
        <v>853</v>
      </c>
      <c r="C77" s="105">
        <f t="shared" si="1"/>
        <v>7</v>
      </c>
      <c r="D77" s="105">
        <v>7</v>
      </c>
      <c r="E77" s="117">
        <v>0</v>
      </c>
      <c r="F77" s="117">
        <v>0</v>
      </c>
    </row>
    <row r="78" spans="1:6" s="97" customFormat="1" ht="20.100000000000001" customHeight="1">
      <c r="A78" s="109" t="s">
        <v>230</v>
      </c>
      <c r="B78" s="103" t="s">
        <v>854</v>
      </c>
      <c r="C78" s="104">
        <f t="shared" si="1"/>
        <v>30</v>
      </c>
      <c r="D78" s="104">
        <v>30</v>
      </c>
      <c r="E78" s="118">
        <v>0</v>
      </c>
      <c r="F78" s="118">
        <v>0</v>
      </c>
    </row>
    <row r="79" spans="1:6" s="97" customFormat="1" ht="20.100000000000001" customHeight="1">
      <c r="A79" s="109" t="s">
        <v>231</v>
      </c>
      <c r="B79" s="113" t="s">
        <v>855</v>
      </c>
      <c r="C79" s="104">
        <f t="shared" si="1"/>
        <v>0</v>
      </c>
      <c r="D79" s="104">
        <v>0</v>
      </c>
      <c r="E79" s="118">
        <v>0</v>
      </c>
      <c r="F79" s="118">
        <v>0</v>
      </c>
    </row>
    <row r="80" spans="1:6" s="97" customFormat="1" ht="20.100000000000001" customHeight="1">
      <c r="A80" s="109" t="s">
        <v>232</v>
      </c>
      <c r="B80" s="113" t="s">
        <v>856</v>
      </c>
      <c r="C80" s="104">
        <f t="shared" si="1"/>
        <v>0</v>
      </c>
      <c r="D80" s="104">
        <v>0</v>
      </c>
      <c r="E80" s="118">
        <v>0</v>
      </c>
      <c r="F80" s="118">
        <v>0</v>
      </c>
    </row>
    <row r="81" spans="1:6" s="97" customFormat="1" ht="20.100000000000001" customHeight="1">
      <c r="A81" s="109" t="s">
        <v>233</v>
      </c>
      <c r="B81" s="113" t="s">
        <v>857</v>
      </c>
      <c r="C81" s="104">
        <f t="shared" si="1"/>
        <v>0</v>
      </c>
      <c r="D81" s="104">
        <v>0</v>
      </c>
      <c r="E81" s="118">
        <v>0</v>
      </c>
      <c r="F81" s="118">
        <v>0</v>
      </c>
    </row>
    <row r="82" spans="1:6" s="97" customFormat="1" ht="20.100000000000001" customHeight="1">
      <c r="A82" s="109" t="s">
        <v>234</v>
      </c>
      <c r="B82" s="113" t="s">
        <v>858</v>
      </c>
      <c r="C82" s="104">
        <f t="shared" si="1"/>
        <v>30</v>
      </c>
      <c r="D82" s="104">
        <v>30</v>
      </c>
      <c r="E82" s="118">
        <v>0</v>
      </c>
      <c r="F82" s="118">
        <v>0</v>
      </c>
    </row>
    <row r="83" spans="1:6" s="97" customFormat="1" ht="20.100000000000001" customHeight="1">
      <c r="A83" s="109" t="s">
        <v>235</v>
      </c>
      <c r="B83" s="113" t="s">
        <v>859</v>
      </c>
      <c r="C83" s="104">
        <f t="shared" si="1"/>
        <v>0</v>
      </c>
      <c r="D83" s="104">
        <v>0</v>
      </c>
      <c r="E83" s="118">
        <v>0</v>
      </c>
      <c r="F83" s="118">
        <v>0</v>
      </c>
    </row>
    <row r="84" spans="1:6" s="97" customFormat="1" ht="20.100000000000001" customHeight="1">
      <c r="A84" s="109" t="s">
        <v>236</v>
      </c>
      <c r="B84" s="103" t="s">
        <v>860</v>
      </c>
      <c r="C84" s="104">
        <f t="shared" si="1"/>
        <v>0</v>
      </c>
      <c r="D84" s="104">
        <v>0</v>
      </c>
      <c r="E84" s="118">
        <v>0</v>
      </c>
      <c r="F84" s="118">
        <v>0</v>
      </c>
    </row>
    <row r="85" spans="1:6" s="97" customFormat="1" ht="20.100000000000001" customHeight="1">
      <c r="A85" s="109" t="s">
        <v>237</v>
      </c>
      <c r="B85" s="103" t="s">
        <v>861</v>
      </c>
      <c r="C85" s="104">
        <f t="shared" si="1"/>
        <v>0</v>
      </c>
      <c r="D85" s="104">
        <v>0</v>
      </c>
      <c r="E85" s="118">
        <v>0</v>
      </c>
      <c r="F85" s="118">
        <v>0</v>
      </c>
    </row>
    <row r="86" spans="1:6" s="97" customFormat="1" ht="20.100000000000001" customHeight="1">
      <c r="A86" s="109" t="s">
        <v>238</v>
      </c>
      <c r="B86" s="103" t="s">
        <v>862</v>
      </c>
      <c r="C86" s="104">
        <f t="shared" si="1"/>
        <v>50</v>
      </c>
      <c r="D86" s="104">
        <v>50</v>
      </c>
      <c r="E86" s="118">
        <v>0</v>
      </c>
      <c r="F86" s="118">
        <v>0</v>
      </c>
    </row>
    <row r="87" spans="1:6" s="97" customFormat="1" ht="20.100000000000001" customHeight="1">
      <c r="A87" s="109" t="s">
        <v>239</v>
      </c>
      <c r="B87" s="103" t="s">
        <v>863</v>
      </c>
      <c r="C87" s="104">
        <f t="shared" si="1"/>
        <v>0</v>
      </c>
      <c r="D87" s="104">
        <v>0</v>
      </c>
      <c r="E87" s="118">
        <v>0</v>
      </c>
      <c r="F87" s="118">
        <v>0</v>
      </c>
    </row>
    <row r="88" spans="1:6" s="97" customFormat="1" ht="20.100000000000001" customHeight="1">
      <c r="A88" s="109" t="s">
        <v>240</v>
      </c>
      <c r="B88" s="103" t="s">
        <v>864</v>
      </c>
      <c r="C88" s="104">
        <f t="shared" si="1"/>
        <v>0</v>
      </c>
      <c r="D88" s="104">
        <v>0</v>
      </c>
      <c r="E88" s="118">
        <v>0</v>
      </c>
      <c r="F88" s="118">
        <v>0</v>
      </c>
    </row>
    <row r="89" spans="1:6" s="97" customFormat="1" ht="20.100000000000001" customHeight="1">
      <c r="A89" s="109" t="s">
        <v>241</v>
      </c>
      <c r="B89" s="103" t="s">
        <v>865</v>
      </c>
      <c r="C89" s="104">
        <f t="shared" si="1"/>
        <v>0</v>
      </c>
      <c r="D89" s="104">
        <v>0</v>
      </c>
      <c r="E89" s="118">
        <v>0</v>
      </c>
      <c r="F89" s="118">
        <v>0</v>
      </c>
    </row>
    <row r="90" spans="1:6" s="97" customFormat="1" ht="20.100000000000001" customHeight="1">
      <c r="A90" s="108" t="s">
        <v>242</v>
      </c>
      <c r="B90" s="101" t="s">
        <v>866</v>
      </c>
      <c r="C90" s="105">
        <f t="shared" si="1"/>
        <v>80</v>
      </c>
      <c r="D90" s="105">
        <v>80</v>
      </c>
      <c r="E90" s="117">
        <v>0</v>
      </c>
      <c r="F90" s="117">
        <v>0</v>
      </c>
    </row>
    <row r="91" spans="1:6" s="97" customFormat="1" ht="20.100000000000001" customHeight="1">
      <c r="A91" s="108" t="s">
        <v>563</v>
      </c>
      <c r="B91" s="101" t="s">
        <v>867</v>
      </c>
      <c r="C91" s="105">
        <f t="shared" si="1"/>
        <v>10658</v>
      </c>
      <c r="D91" s="105">
        <v>10658</v>
      </c>
      <c r="E91" s="117">
        <v>0</v>
      </c>
      <c r="F91" s="117">
        <v>0</v>
      </c>
    </row>
    <row r="92" spans="1:6" s="97" customFormat="1" ht="20.100000000000001" customHeight="1">
      <c r="A92" s="108" t="s">
        <v>564</v>
      </c>
      <c r="B92" s="101" t="s">
        <v>868</v>
      </c>
      <c r="C92" s="105">
        <f t="shared" si="1"/>
        <v>9412</v>
      </c>
      <c r="D92" s="105">
        <v>9412</v>
      </c>
      <c r="E92" s="117">
        <v>0</v>
      </c>
      <c r="F92" s="117">
        <v>0</v>
      </c>
    </row>
    <row r="93" spans="1:6" s="97" customFormat="1" ht="20.100000000000001" customHeight="1">
      <c r="A93" s="109" t="s">
        <v>565</v>
      </c>
      <c r="B93" s="103" t="s">
        <v>869</v>
      </c>
      <c r="C93" s="104">
        <f t="shared" si="1"/>
        <v>0</v>
      </c>
      <c r="D93" s="104">
        <v>0</v>
      </c>
      <c r="E93" s="118">
        <v>0</v>
      </c>
      <c r="F93" s="118">
        <v>0</v>
      </c>
    </row>
    <row r="94" spans="1:6" s="97" customFormat="1" ht="20.100000000000001" customHeight="1">
      <c r="A94" s="109" t="s">
        <v>566</v>
      </c>
      <c r="B94" s="103" t="s">
        <v>870</v>
      </c>
      <c r="C94" s="104">
        <f t="shared" si="1"/>
        <v>390</v>
      </c>
      <c r="D94" s="104">
        <v>0</v>
      </c>
      <c r="E94" s="118">
        <v>390</v>
      </c>
      <c r="F94" s="118">
        <v>0</v>
      </c>
    </row>
    <row r="95" spans="1:6" s="97" customFormat="1" ht="20.100000000000001" customHeight="1">
      <c r="A95" s="109" t="s">
        <v>567</v>
      </c>
      <c r="B95" s="103" t="s">
        <v>871</v>
      </c>
      <c r="C95" s="104">
        <f t="shared" si="1"/>
        <v>0</v>
      </c>
      <c r="D95" s="104">
        <v>0</v>
      </c>
      <c r="E95" s="118">
        <v>0</v>
      </c>
      <c r="F95" s="118">
        <v>0</v>
      </c>
    </row>
    <row r="96" spans="1:6" s="97" customFormat="1" ht="20.100000000000001" customHeight="1">
      <c r="A96" s="108" t="s">
        <v>568</v>
      </c>
      <c r="B96" s="101" t="s">
        <v>872</v>
      </c>
      <c r="C96" s="105">
        <f t="shared" si="1"/>
        <v>390</v>
      </c>
      <c r="D96" s="105">
        <v>0</v>
      </c>
      <c r="E96" s="117">
        <v>390</v>
      </c>
      <c r="F96" s="117">
        <v>0</v>
      </c>
    </row>
    <row r="97" spans="1:6" s="97" customFormat="1" ht="20.100000000000001" customHeight="1">
      <c r="A97" s="110" t="s">
        <v>569</v>
      </c>
      <c r="B97" s="111" t="s">
        <v>873</v>
      </c>
      <c r="C97" s="112">
        <f t="shared" si="1"/>
        <v>1566906</v>
      </c>
      <c r="D97" s="112">
        <v>1561586</v>
      </c>
      <c r="E97" s="120">
        <v>5018</v>
      </c>
      <c r="F97" s="121">
        <v>302</v>
      </c>
    </row>
    <row r="98" spans="1:6" s="97" customFormat="1" ht="20.100000000000001" customHeight="1">
      <c r="A98" s="108" t="s">
        <v>746</v>
      </c>
      <c r="B98" s="101" t="s">
        <v>748</v>
      </c>
      <c r="C98" s="105"/>
      <c r="D98" s="118"/>
      <c r="E98" s="118"/>
      <c r="F98" s="118"/>
    </row>
    <row r="99" spans="1:6" s="97" customFormat="1" ht="20.100000000000001" customHeight="1">
      <c r="A99" s="109" t="s">
        <v>570</v>
      </c>
      <c r="B99" s="103" t="s">
        <v>874</v>
      </c>
      <c r="C99" s="104">
        <f t="shared" si="1"/>
        <v>2048855</v>
      </c>
      <c r="D99" s="104">
        <v>2048696</v>
      </c>
      <c r="E99" s="118">
        <v>159</v>
      </c>
      <c r="F99" s="118">
        <v>0</v>
      </c>
    </row>
    <row r="100" spans="1:6" s="97" customFormat="1" ht="20.100000000000001" customHeight="1">
      <c r="A100" s="109" t="s">
        <v>571</v>
      </c>
      <c r="B100" s="103" t="s">
        <v>875</v>
      </c>
      <c r="C100" s="104">
        <f t="shared" si="1"/>
        <v>0</v>
      </c>
      <c r="D100" s="104">
        <v>0</v>
      </c>
      <c r="E100" s="118">
        <v>0</v>
      </c>
      <c r="F100" s="118">
        <v>0</v>
      </c>
    </row>
    <row r="101" spans="1:6" s="97" customFormat="1" ht="20.100000000000001" customHeight="1">
      <c r="A101" s="109" t="s">
        <v>572</v>
      </c>
      <c r="B101" s="103" t="s">
        <v>876</v>
      </c>
      <c r="C101" s="104">
        <f t="shared" si="1"/>
        <v>5168</v>
      </c>
      <c r="D101" s="104">
        <v>5006</v>
      </c>
      <c r="E101" s="118">
        <v>158</v>
      </c>
      <c r="F101" s="118">
        <v>4</v>
      </c>
    </row>
    <row r="102" spans="1:6" s="97" customFormat="1" ht="20.100000000000001" customHeight="1">
      <c r="A102" s="109" t="s">
        <v>573</v>
      </c>
      <c r="B102" s="103" t="s">
        <v>877</v>
      </c>
      <c r="C102" s="104">
        <f t="shared" si="1"/>
        <v>-564469</v>
      </c>
      <c r="D102" s="104">
        <v>-564711</v>
      </c>
      <c r="E102" s="118">
        <v>242</v>
      </c>
      <c r="F102" s="118">
        <v>0</v>
      </c>
    </row>
    <row r="103" spans="1:6" s="97" customFormat="1" ht="20.100000000000001" customHeight="1">
      <c r="A103" s="109" t="s">
        <v>574</v>
      </c>
      <c r="B103" s="103" t="s">
        <v>878</v>
      </c>
      <c r="C103" s="104">
        <f t="shared" si="1"/>
        <v>0</v>
      </c>
      <c r="D103" s="104">
        <v>0</v>
      </c>
      <c r="E103" s="118">
        <v>0</v>
      </c>
      <c r="F103" s="118">
        <v>0</v>
      </c>
    </row>
    <row r="104" spans="1:6" s="97" customFormat="1" ht="20.100000000000001" customHeight="1">
      <c r="A104" s="109" t="s">
        <v>575</v>
      </c>
      <c r="B104" s="103" t="s">
        <v>879</v>
      </c>
      <c r="C104" s="104">
        <f t="shared" si="1"/>
        <v>-37500</v>
      </c>
      <c r="D104" s="104">
        <v>-34391</v>
      </c>
      <c r="E104" s="118">
        <v>-411</v>
      </c>
      <c r="F104" s="114">
        <v>-2698</v>
      </c>
    </row>
    <row r="105" spans="1:6" s="97" customFormat="1" ht="20.100000000000001" customHeight="1">
      <c r="A105" s="108" t="s">
        <v>576</v>
      </c>
      <c r="B105" s="101" t="s">
        <v>880</v>
      </c>
      <c r="C105" s="105">
        <f t="shared" si="1"/>
        <v>1452054</v>
      </c>
      <c r="D105" s="105">
        <v>1454600</v>
      </c>
      <c r="E105" s="117">
        <v>148</v>
      </c>
      <c r="F105" s="119">
        <v>-2694</v>
      </c>
    </row>
    <row r="106" spans="1:6" s="97" customFormat="1" ht="20.100000000000001" customHeight="1">
      <c r="A106" s="109" t="s">
        <v>578</v>
      </c>
      <c r="B106" s="103" t="s">
        <v>881</v>
      </c>
      <c r="C106" s="104">
        <f t="shared" si="1"/>
        <v>0</v>
      </c>
      <c r="D106" s="104">
        <v>0</v>
      </c>
      <c r="E106" s="118">
        <v>0</v>
      </c>
      <c r="F106" s="118">
        <v>0</v>
      </c>
    </row>
    <row r="107" spans="1:6" s="97" customFormat="1" ht="20.100000000000001" customHeight="1">
      <c r="A107" s="109" t="s">
        <v>579</v>
      </c>
      <c r="B107" s="103" t="s">
        <v>882</v>
      </c>
      <c r="C107" s="104">
        <f t="shared" si="1"/>
        <v>0</v>
      </c>
      <c r="D107" s="104">
        <v>0</v>
      </c>
      <c r="E107" s="118">
        <v>0</v>
      </c>
      <c r="F107" s="118">
        <v>0</v>
      </c>
    </row>
    <row r="108" spans="1:6" s="97" customFormat="1" ht="20.100000000000001" customHeight="1">
      <c r="A108" s="109" t="s">
        <v>580</v>
      </c>
      <c r="B108" s="103" t="s">
        <v>883</v>
      </c>
      <c r="C108" s="104">
        <f t="shared" si="1"/>
        <v>619</v>
      </c>
      <c r="D108" s="104">
        <v>619</v>
      </c>
      <c r="E108" s="118">
        <v>0</v>
      </c>
      <c r="F108" s="118">
        <v>0</v>
      </c>
    </row>
    <row r="109" spans="1:6" s="97" customFormat="1" ht="20.100000000000001" customHeight="1">
      <c r="A109" s="109" t="s">
        <v>581</v>
      </c>
      <c r="B109" s="103" t="s">
        <v>884</v>
      </c>
      <c r="C109" s="104">
        <f t="shared" si="1"/>
        <v>0</v>
      </c>
      <c r="D109" s="104">
        <v>0</v>
      </c>
      <c r="E109" s="118">
        <v>0</v>
      </c>
      <c r="F109" s="118">
        <v>0</v>
      </c>
    </row>
    <row r="110" spans="1:6" s="97" customFormat="1" ht="20.100000000000001" customHeight="1">
      <c r="A110" s="109" t="s">
        <v>582</v>
      </c>
      <c r="B110" s="103" t="s">
        <v>885</v>
      </c>
      <c r="C110" s="104">
        <f t="shared" si="1"/>
        <v>0</v>
      </c>
      <c r="D110" s="104">
        <v>0</v>
      </c>
      <c r="E110" s="118">
        <v>0</v>
      </c>
      <c r="F110" s="118">
        <v>0</v>
      </c>
    </row>
    <row r="111" spans="1:6" s="97" customFormat="1" ht="20.100000000000001" customHeight="1">
      <c r="A111" s="109" t="s">
        <v>583</v>
      </c>
      <c r="B111" s="113" t="s">
        <v>886</v>
      </c>
      <c r="C111" s="104">
        <f t="shared" si="1"/>
        <v>0</v>
      </c>
      <c r="D111" s="104">
        <v>0</v>
      </c>
      <c r="E111" s="118">
        <v>0</v>
      </c>
      <c r="F111" s="118">
        <v>0</v>
      </c>
    </row>
    <row r="112" spans="1:6" s="97" customFormat="1" ht="20.100000000000001" customHeight="1">
      <c r="A112" s="109" t="s">
        <v>584</v>
      </c>
      <c r="B112" s="103" t="s">
        <v>887</v>
      </c>
      <c r="C112" s="104">
        <f t="shared" si="1"/>
        <v>32688</v>
      </c>
      <c r="D112" s="104">
        <v>32688</v>
      </c>
      <c r="E112" s="118">
        <v>0</v>
      </c>
      <c r="F112" s="118">
        <v>0</v>
      </c>
    </row>
    <row r="113" spans="1:6" s="97" customFormat="1" ht="20.100000000000001" customHeight="1">
      <c r="A113" s="109" t="s">
        <v>585</v>
      </c>
      <c r="B113" s="103" t="s">
        <v>888</v>
      </c>
      <c r="C113" s="104">
        <f t="shared" si="1"/>
        <v>0</v>
      </c>
      <c r="D113" s="104">
        <v>0</v>
      </c>
      <c r="E113" s="118">
        <v>0</v>
      </c>
      <c r="F113" s="118">
        <v>0</v>
      </c>
    </row>
    <row r="114" spans="1:6" s="97" customFormat="1" ht="20.100000000000001" customHeight="1">
      <c r="A114" s="109" t="s">
        <v>586</v>
      </c>
      <c r="B114" s="103" t="s">
        <v>889</v>
      </c>
      <c r="C114" s="104">
        <f t="shared" si="1"/>
        <v>0</v>
      </c>
      <c r="D114" s="104">
        <v>0</v>
      </c>
      <c r="E114" s="118">
        <v>0</v>
      </c>
      <c r="F114" s="118">
        <v>0</v>
      </c>
    </row>
    <row r="115" spans="1:6" s="97" customFormat="1" ht="20.100000000000001" customHeight="1">
      <c r="A115" s="109" t="s">
        <v>587</v>
      </c>
      <c r="B115" s="113" t="s">
        <v>890</v>
      </c>
      <c r="C115" s="104">
        <f t="shared" si="1"/>
        <v>0</v>
      </c>
      <c r="D115" s="104">
        <v>0</v>
      </c>
      <c r="E115" s="118">
        <v>0</v>
      </c>
      <c r="F115" s="118">
        <v>0</v>
      </c>
    </row>
    <row r="116" spans="1:6" s="97" customFormat="1" ht="20.100000000000001" customHeight="1">
      <c r="A116" s="109" t="s">
        <v>588</v>
      </c>
      <c r="B116" s="103" t="s">
        <v>891</v>
      </c>
      <c r="C116" s="104">
        <f t="shared" si="1"/>
        <v>0</v>
      </c>
      <c r="D116" s="104">
        <v>0</v>
      </c>
      <c r="E116" s="118">
        <v>0</v>
      </c>
      <c r="F116" s="118">
        <v>0</v>
      </c>
    </row>
    <row r="117" spans="1:6" s="97" customFormat="1" ht="20.100000000000001" customHeight="1">
      <c r="A117" s="109" t="s">
        <v>589</v>
      </c>
      <c r="B117" s="113" t="s">
        <v>892</v>
      </c>
      <c r="C117" s="104">
        <f t="shared" si="1"/>
        <v>0</v>
      </c>
      <c r="D117" s="104">
        <v>0</v>
      </c>
      <c r="E117" s="118">
        <v>0</v>
      </c>
      <c r="F117" s="118">
        <v>0</v>
      </c>
    </row>
    <row r="118" spans="1:6" s="97" customFormat="1" ht="20.100000000000001" customHeight="1">
      <c r="A118" s="109" t="s">
        <v>590</v>
      </c>
      <c r="B118" s="113" t="s">
        <v>893</v>
      </c>
      <c r="C118" s="104">
        <f t="shared" si="1"/>
        <v>0</v>
      </c>
      <c r="D118" s="104">
        <v>0</v>
      </c>
      <c r="E118" s="118">
        <v>0</v>
      </c>
      <c r="F118" s="118">
        <v>0</v>
      </c>
    </row>
    <row r="119" spans="1:6" s="97" customFormat="1" ht="20.100000000000001" customHeight="1">
      <c r="A119" s="109" t="s">
        <v>591</v>
      </c>
      <c r="B119" s="113" t="s">
        <v>894</v>
      </c>
      <c r="C119" s="104">
        <f t="shared" si="1"/>
        <v>0</v>
      </c>
      <c r="D119" s="104">
        <v>0</v>
      </c>
      <c r="E119" s="118">
        <v>0</v>
      </c>
      <c r="F119" s="118">
        <v>0</v>
      </c>
    </row>
    <row r="120" spans="1:6" s="97" customFormat="1" ht="20.100000000000001" customHeight="1">
      <c r="A120" s="109" t="s">
        <v>592</v>
      </c>
      <c r="B120" s="113" t="s">
        <v>895</v>
      </c>
      <c r="C120" s="104">
        <f t="shared" si="1"/>
        <v>0</v>
      </c>
      <c r="D120" s="104">
        <v>0</v>
      </c>
      <c r="E120" s="118">
        <v>0</v>
      </c>
      <c r="F120" s="118">
        <v>0</v>
      </c>
    </row>
    <row r="121" spans="1:6" s="97" customFormat="1" ht="20.100000000000001" customHeight="1">
      <c r="A121" s="109" t="s">
        <v>593</v>
      </c>
      <c r="B121" s="113" t="s">
        <v>896</v>
      </c>
      <c r="C121" s="104">
        <f t="shared" si="1"/>
        <v>0</v>
      </c>
      <c r="D121" s="104">
        <v>0</v>
      </c>
      <c r="E121" s="118">
        <v>0</v>
      </c>
      <c r="F121" s="118">
        <v>0</v>
      </c>
    </row>
    <row r="122" spans="1:6" s="97" customFormat="1" ht="20.100000000000001" customHeight="1">
      <c r="A122" s="109" t="s">
        <v>594</v>
      </c>
      <c r="B122" s="113" t="s">
        <v>897</v>
      </c>
      <c r="C122" s="104">
        <f t="shared" si="1"/>
        <v>0</v>
      </c>
      <c r="D122" s="104">
        <v>0</v>
      </c>
      <c r="E122" s="118">
        <v>0</v>
      </c>
      <c r="F122" s="118">
        <v>0</v>
      </c>
    </row>
    <row r="123" spans="1:6" s="97" customFormat="1" ht="20.100000000000001" customHeight="1">
      <c r="A123" s="109" t="s">
        <v>595</v>
      </c>
      <c r="B123" s="113" t="s">
        <v>898</v>
      </c>
      <c r="C123" s="104">
        <f t="shared" si="1"/>
        <v>0</v>
      </c>
      <c r="D123" s="104">
        <v>0</v>
      </c>
      <c r="E123" s="118">
        <v>0</v>
      </c>
      <c r="F123" s="118">
        <v>0</v>
      </c>
    </row>
    <row r="124" spans="1:6" s="97" customFormat="1" ht="20.100000000000001" customHeight="1">
      <c r="A124" s="109" t="s">
        <v>596</v>
      </c>
      <c r="B124" s="113" t="s">
        <v>899</v>
      </c>
      <c r="C124" s="104">
        <f t="shared" si="1"/>
        <v>0</v>
      </c>
      <c r="D124" s="104">
        <v>0</v>
      </c>
      <c r="E124" s="118">
        <v>0</v>
      </c>
      <c r="F124" s="118">
        <v>0</v>
      </c>
    </row>
    <row r="125" spans="1:6" s="97" customFormat="1" ht="20.100000000000001" customHeight="1">
      <c r="A125" s="108" t="s">
        <v>597</v>
      </c>
      <c r="B125" s="101" t="s">
        <v>900</v>
      </c>
      <c r="C125" s="105">
        <f t="shared" si="1"/>
        <v>33307</v>
      </c>
      <c r="D125" s="105">
        <v>33307</v>
      </c>
      <c r="E125" s="117">
        <v>0</v>
      </c>
      <c r="F125" s="117">
        <v>0</v>
      </c>
    </row>
    <row r="126" spans="1:6" s="97" customFormat="1" ht="20.100000000000001" customHeight="1">
      <c r="A126" s="109" t="s">
        <v>598</v>
      </c>
      <c r="B126" s="103" t="s">
        <v>901</v>
      </c>
      <c r="C126" s="104">
        <f t="shared" si="1"/>
        <v>0</v>
      </c>
      <c r="D126" s="104">
        <v>0</v>
      </c>
      <c r="E126" s="118">
        <v>0</v>
      </c>
      <c r="F126" s="118">
        <v>0</v>
      </c>
    </row>
    <row r="127" spans="1:6" s="97" customFormat="1" ht="20.100000000000001" customHeight="1">
      <c r="A127" s="109" t="s">
        <v>599</v>
      </c>
      <c r="B127" s="103" t="s">
        <v>902</v>
      </c>
      <c r="C127" s="104">
        <f t="shared" si="1"/>
        <v>0</v>
      </c>
      <c r="D127" s="104">
        <v>0</v>
      </c>
      <c r="E127" s="118">
        <v>0</v>
      </c>
      <c r="F127" s="118">
        <v>0</v>
      </c>
    </row>
    <row r="128" spans="1:6" s="97" customFormat="1" ht="20.100000000000001" customHeight="1">
      <c r="A128" s="109" t="s">
        <v>600</v>
      </c>
      <c r="B128" s="103" t="s">
        <v>903</v>
      </c>
      <c r="C128" s="104">
        <f t="shared" si="1"/>
        <v>6223</v>
      </c>
      <c r="D128" s="104">
        <v>6169</v>
      </c>
      <c r="E128" s="118">
        <v>54</v>
      </c>
      <c r="F128" s="118">
        <v>0</v>
      </c>
    </row>
    <row r="129" spans="1:6" s="97" customFormat="1" ht="20.100000000000001" customHeight="1">
      <c r="A129" s="109" t="s">
        <v>601</v>
      </c>
      <c r="B129" s="103" t="s">
        <v>904</v>
      </c>
      <c r="C129" s="104">
        <f t="shared" si="1"/>
        <v>0</v>
      </c>
      <c r="D129" s="104">
        <v>0</v>
      </c>
      <c r="E129" s="118">
        <v>0</v>
      </c>
      <c r="F129" s="118">
        <v>0</v>
      </c>
    </row>
    <row r="130" spans="1:6" s="97" customFormat="1" ht="20.100000000000001" customHeight="1">
      <c r="A130" s="109" t="s">
        <v>602</v>
      </c>
      <c r="B130" s="103" t="s">
        <v>905</v>
      </c>
      <c r="C130" s="104">
        <f t="shared" si="1"/>
        <v>0</v>
      </c>
      <c r="D130" s="104">
        <v>0</v>
      </c>
      <c r="E130" s="118">
        <v>0</v>
      </c>
      <c r="F130" s="118">
        <v>0</v>
      </c>
    </row>
    <row r="131" spans="1:6" s="97" customFormat="1" ht="20.100000000000001" customHeight="1">
      <c r="A131" s="109" t="s">
        <v>749</v>
      </c>
      <c r="B131" s="113" t="s">
        <v>906</v>
      </c>
      <c r="C131" s="104">
        <f t="shared" si="1"/>
        <v>0</v>
      </c>
      <c r="D131" s="104">
        <v>0</v>
      </c>
      <c r="E131" s="118">
        <v>0</v>
      </c>
      <c r="F131" s="118">
        <v>0</v>
      </c>
    </row>
    <row r="132" spans="1:6" s="97" customFormat="1" ht="20.100000000000001" customHeight="1">
      <c r="A132" s="109" t="s">
        <v>750</v>
      </c>
      <c r="B132" s="103" t="s">
        <v>907</v>
      </c>
      <c r="C132" s="104">
        <f t="shared" si="1"/>
        <v>46000</v>
      </c>
      <c r="D132" s="104">
        <v>46000</v>
      </c>
      <c r="E132" s="118">
        <v>0</v>
      </c>
      <c r="F132" s="118">
        <v>0</v>
      </c>
    </row>
    <row r="133" spans="1:6" s="97" customFormat="1" ht="20.100000000000001" customHeight="1">
      <c r="A133" s="109" t="s">
        <v>751</v>
      </c>
      <c r="B133" s="103" t="s">
        <v>908</v>
      </c>
      <c r="C133" s="104">
        <f t="shared" si="1"/>
        <v>0</v>
      </c>
      <c r="D133" s="104">
        <v>0</v>
      </c>
      <c r="E133" s="118">
        <v>0</v>
      </c>
      <c r="F133" s="118">
        <v>0</v>
      </c>
    </row>
    <row r="134" spans="1:6" s="97" customFormat="1" ht="20.100000000000001" customHeight="1">
      <c r="A134" s="109" t="s">
        <v>752</v>
      </c>
      <c r="B134" s="103" t="s">
        <v>909</v>
      </c>
      <c r="C134" s="104">
        <f t="shared" si="1"/>
        <v>0</v>
      </c>
      <c r="D134" s="104">
        <v>0</v>
      </c>
      <c r="E134" s="118">
        <v>0</v>
      </c>
      <c r="F134" s="118">
        <v>0</v>
      </c>
    </row>
    <row r="135" spans="1:6" s="97" customFormat="1" ht="20.100000000000001" customHeight="1">
      <c r="A135" s="109" t="s">
        <v>753</v>
      </c>
      <c r="B135" s="113" t="s">
        <v>910</v>
      </c>
      <c r="C135" s="104">
        <f t="shared" si="1"/>
        <v>0</v>
      </c>
      <c r="D135" s="104">
        <v>0</v>
      </c>
      <c r="E135" s="118">
        <v>0</v>
      </c>
      <c r="F135" s="118">
        <v>0</v>
      </c>
    </row>
    <row r="136" spans="1:6" s="97" customFormat="1" ht="20.100000000000001" customHeight="1">
      <c r="A136" s="109" t="s">
        <v>754</v>
      </c>
      <c r="B136" s="103" t="s">
        <v>911</v>
      </c>
      <c r="C136" s="104">
        <f t="shared" ref="C136:C161" si="2">SUM(D136:F136)</f>
        <v>4671</v>
      </c>
      <c r="D136" s="104">
        <v>4671</v>
      </c>
      <c r="E136" s="118">
        <v>0</v>
      </c>
      <c r="F136" s="118">
        <v>0</v>
      </c>
    </row>
    <row r="137" spans="1:6" s="97" customFormat="1" ht="20.100000000000001" customHeight="1">
      <c r="A137" s="109" t="s">
        <v>755</v>
      </c>
      <c r="B137" s="113" t="s">
        <v>912</v>
      </c>
      <c r="C137" s="104">
        <f t="shared" si="2"/>
        <v>4671</v>
      </c>
      <c r="D137" s="104">
        <v>4671</v>
      </c>
      <c r="E137" s="118">
        <v>0</v>
      </c>
      <c r="F137" s="118">
        <v>0</v>
      </c>
    </row>
    <row r="138" spans="1:6" s="97" customFormat="1" ht="20.100000000000001" customHeight="1">
      <c r="A138" s="109" t="s">
        <v>756</v>
      </c>
      <c r="B138" s="113" t="s">
        <v>913</v>
      </c>
      <c r="C138" s="104">
        <f t="shared" si="2"/>
        <v>0</v>
      </c>
      <c r="D138" s="104">
        <v>0</v>
      </c>
      <c r="E138" s="118">
        <v>0</v>
      </c>
      <c r="F138" s="118">
        <v>0</v>
      </c>
    </row>
    <row r="139" spans="1:6" s="97" customFormat="1" ht="20.100000000000001" customHeight="1">
      <c r="A139" s="109" t="s">
        <v>757</v>
      </c>
      <c r="B139" s="113" t="s">
        <v>914</v>
      </c>
      <c r="C139" s="104">
        <f t="shared" si="2"/>
        <v>0</v>
      </c>
      <c r="D139" s="104">
        <v>0</v>
      </c>
      <c r="E139" s="118">
        <v>0</v>
      </c>
      <c r="F139" s="118">
        <v>0</v>
      </c>
    </row>
    <row r="140" spans="1:6" s="97" customFormat="1" ht="20.100000000000001" customHeight="1">
      <c r="A140" s="109" t="s">
        <v>758</v>
      </c>
      <c r="B140" s="113" t="s">
        <v>915</v>
      </c>
      <c r="C140" s="104">
        <f t="shared" si="2"/>
        <v>0</v>
      </c>
      <c r="D140" s="104">
        <v>0</v>
      </c>
      <c r="E140" s="118">
        <v>0</v>
      </c>
      <c r="F140" s="118">
        <v>0</v>
      </c>
    </row>
    <row r="141" spans="1:6" s="97" customFormat="1" ht="20.100000000000001" customHeight="1">
      <c r="A141" s="109" t="s">
        <v>759</v>
      </c>
      <c r="B141" s="113" t="s">
        <v>916</v>
      </c>
      <c r="C141" s="104">
        <f t="shared" si="2"/>
        <v>0</v>
      </c>
      <c r="D141" s="104">
        <v>0</v>
      </c>
      <c r="E141" s="118">
        <v>0</v>
      </c>
      <c r="F141" s="118">
        <v>0</v>
      </c>
    </row>
    <row r="142" spans="1:6" s="97" customFormat="1" ht="20.100000000000001" customHeight="1">
      <c r="A142" s="109" t="s">
        <v>760</v>
      </c>
      <c r="B142" s="113" t="s">
        <v>917</v>
      </c>
      <c r="C142" s="104">
        <f t="shared" si="2"/>
        <v>0</v>
      </c>
      <c r="D142" s="104">
        <v>0</v>
      </c>
      <c r="E142" s="118">
        <v>0</v>
      </c>
      <c r="F142" s="118">
        <v>0</v>
      </c>
    </row>
    <row r="143" spans="1:6" s="97" customFormat="1" ht="20.100000000000001" customHeight="1">
      <c r="A143" s="109" t="s">
        <v>761</v>
      </c>
      <c r="B143" s="113" t="s">
        <v>918</v>
      </c>
      <c r="C143" s="104">
        <f t="shared" si="2"/>
        <v>0</v>
      </c>
      <c r="D143" s="104">
        <v>0</v>
      </c>
      <c r="E143" s="118">
        <v>0</v>
      </c>
      <c r="F143" s="118">
        <v>0</v>
      </c>
    </row>
    <row r="144" spans="1:6" s="97" customFormat="1" ht="20.100000000000001" customHeight="1">
      <c r="A144" s="109" t="s">
        <v>762</v>
      </c>
      <c r="B144" s="113" t="s">
        <v>919</v>
      </c>
      <c r="C144" s="104">
        <f t="shared" si="2"/>
        <v>0</v>
      </c>
      <c r="D144" s="104">
        <v>0</v>
      </c>
      <c r="E144" s="118">
        <v>0</v>
      </c>
      <c r="F144" s="118">
        <v>0</v>
      </c>
    </row>
    <row r="145" spans="1:6" s="97" customFormat="1" ht="20.100000000000001" customHeight="1">
      <c r="A145" s="108" t="s">
        <v>763</v>
      </c>
      <c r="B145" s="101" t="s">
        <v>920</v>
      </c>
      <c r="C145" s="105">
        <f t="shared" si="2"/>
        <v>56894</v>
      </c>
      <c r="D145" s="105">
        <v>56840</v>
      </c>
      <c r="E145" s="117">
        <v>54</v>
      </c>
      <c r="F145" s="117">
        <v>0</v>
      </c>
    </row>
    <row r="146" spans="1:6" s="97" customFormat="1" ht="20.100000000000001" customHeight="1">
      <c r="A146" s="109" t="s">
        <v>764</v>
      </c>
      <c r="B146" s="103" t="s">
        <v>921</v>
      </c>
      <c r="C146" s="104">
        <f t="shared" si="2"/>
        <v>0</v>
      </c>
      <c r="D146" s="104">
        <v>0</v>
      </c>
      <c r="E146" s="118">
        <v>0</v>
      </c>
      <c r="F146" s="118">
        <v>0</v>
      </c>
    </row>
    <row r="147" spans="1:6" s="97" customFormat="1" ht="20.100000000000001" customHeight="1">
      <c r="A147" s="109" t="s">
        <v>765</v>
      </c>
      <c r="B147" s="103" t="s">
        <v>860</v>
      </c>
      <c r="C147" s="104">
        <f t="shared" si="2"/>
        <v>0</v>
      </c>
      <c r="D147" s="104">
        <v>0</v>
      </c>
      <c r="E147" s="118">
        <v>0</v>
      </c>
      <c r="F147" s="118">
        <v>0</v>
      </c>
    </row>
    <row r="148" spans="1:6" s="97" customFormat="1" ht="20.100000000000001" customHeight="1">
      <c r="A148" s="109" t="s">
        <v>766</v>
      </c>
      <c r="B148" s="103" t="s">
        <v>922</v>
      </c>
      <c r="C148" s="104">
        <f t="shared" si="2"/>
        <v>169</v>
      </c>
      <c r="D148" s="104">
        <v>169</v>
      </c>
      <c r="E148" s="118">
        <v>0</v>
      </c>
      <c r="F148" s="118">
        <v>0</v>
      </c>
    </row>
    <row r="149" spans="1:6" s="97" customFormat="1" ht="20.100000000000001" customHeight="1">
      <c r="A149" s="109" t="s">
        <v>767</v>
      </c>
      <c r="B149" s="103" t="s">
        <v>923</v>
      </c>
      <c r="C149" s="104">
        <f t="shared" si="2"/>
        <v>0</v>
      </c>
      <c r="D149" s="104">
        <v>0</v>
      </c>
      <c r="E149" s="118">
        <v>0</v>
      </c>
      <c r="F149" s="118">
        <v>0</v>
      </c>
    </row>
    <row r="150" spans="1:6" s="97" customFormat="1" ht="20.100000000000001" customHeight="1">
      <c r="A150" s="109" t="s">
        <v>768</v>
      </c>
      <c r="B150" s="103" t="s">
        <v>924</v>
      </c>
      <c r="C150" s="104">
        <f t="shared" si="2"/>
        <v>0</v>
      </c>
      <c r="D150" s="104">
        <v>0</v>
      </c>
      <c r="E150" s="118">
        <v>0</v>
      </c>
      <c r="F150" s="118">
        <v>0</v>
      </c>
    </row>
    <row r="151" spans="1:6" s="97" customFormat="1" ht="20.100000000000001" customHeight="1">
      <c r="A151" s="109" t="s">
        <v>769</v>
      </c>
      <c r="B151" s="103" t="s">
        <v>864</v>
      </c>
      <c r="C151" s="104">
        <f t="shared" si="2"/>
        <v>0</v>
      </c>
      <c r="D151" s="104">
        <v>0</v>
      </c>
      <c r="E151" s="118">
        <v>0</v>
      </c>
      <c r="F151" s="118">
        <v>0</v>
      </c>
    </row>
    <row r="152" spans="1:6" s="97" customFormat="1" ht="20.100000000000001" customHeight="1">
      <c r="A152" s="109" t="s">
        <v>770</v>
      </c>
      <c r="B152" s="103" t="s">
        <v>925</v>
      </c>
      <c r="C152" s="104">
        <f t="shared" si="2"/>
        <v>0</v>
      </c>
      <c r="D152" s="104">
        <v>0</v>
      </c>
      <c r="E152" s="118">
        <v>0</v>
      </c>
      <c r="F152" s="118">
        <v>0</v>
      </c>
    </row>
    <row r="153" spans="1:6" s="97" customFormat="1" ht="20.100000000000001" customHeight="1">
      <c r="A153" s="109" t="s">
        <v>771</v>
      </c>
      <c r="B153" s="103" t="s">
        <v>926</v>
      </c>
      <c r="C153" s="104">
        <f t="shared" si="2"/>
        <v>169</v>
      </c>
      <c r="D153" s="104">
        <v>169</v>
      </c>
      <c r="E153" s="118">
        <v>0</v>
      </c>
      <c r="F153" s="118">
        <v>0</v>
      </c>
    </row>
    <row r="154" spans="1:6" s="97" customFormat="1" ht="20.100000000000001" customHeight="1">
      <c r="A154" s="108" t="s">
        <v>772</v>
      </c>
      <c r="B154" s="101" t="s">
        <v>927</v>
      </c>
      <c r="C154" s="105">
        <f t="shared" si="2"/>
        <v>90370</v>
      </c>
      <c r="D154" s="105">
        <v>90316</v>
      </c>
      <c r="E154" s="117">
        <v>54</v>
      </c>
      <c r="F154" s="117">
        <v>0</v>
      </c>
    </row>
    <row r="155" spans="1:6" s="97" customFormat="1" ht="20.100000000000001" customHeight="1">
      <c r="A155" s="108" t="s">
        <v>773</v>
      </c>
      <c r="B155" s="101" t="s">
        <v>928</v>
      </c>
      <c r="C155" s="105">
        <f t="shared" si="2"/>
        <v>54</v>
      </c>
      <c r="D155" s="105">
        <v>54</v>
      </c>
      <c r="E155" s="117">
        <v>0</v>
      </c>
      <c r="F155" s="117">
        <v>0</v>
      </c>
    </row>
    <row r="156" spans="1:6" s="97" customFormat="1" ht="20.100000000000001" customHeight="1">
      <c r="A156" s="108" t="s">
        <v>774</v>
      </c>
      <c r="B156" s="101" t="s">
        <v>929</v>
      </c>
      <c r="C156" s="105">
        <f t="shared" si="2"/>
        <v>0</v>
      </c>
      <c r="D156" s="105">
        <v>0</v>
      </c>
      <c r="E156" s="117">
        <v>0</v>
      </c>
      <c r="F156" s="117">
        <v>0</v>
      </c>
    </row>
    <row r="157" spans="1:6" s="97" customFormat="1" ht="20.100000000000001" customHeight="1">
      <c r="A157" s="109" t="s">
        <v>775</v>
      </c>
      <c r="B157" s="103" t="s">
        <v>930</v>
      </c>
      <c r="C157" s="104">
        <f t="shared" si="2"/>
        <v>0</v>
      </c>
      <c r="D157" s="104">
        <v>0</v>
      </c>
      <c r="E157" s="118">
        <v>0</v>
      </c>
      <c r="F157" s="118">
        <v>0</v>
      </c>
    </row>
    <row r="158" spans="1:6" s="97" customFormat="1" ht="20.100000000000001" customHeight="1">
      <c r="A158" s="109" t="s">
        <v>776</v>
      </c>
      <c r="B158" s="103" t="s">
        <v>931</v>
      </c>
      <c r="C158" s="104">
        <f t="shared" si="2"/>
        <v>16390</v>
      </c>
      <c r="D158" s="104">
        <v>8578</v>
      </c>
      <c r="E158" s="114">
        <v>4816</v>
      </c>
      <c r="F158" s="114">
        <v>2996</v>
      </c>
    </row>
    <row r="159" spans="1:6" s="97" customFormat="1" ht="20.100000000000001" customHeight="1">
      <c r="A159" s="109" t="s">
        <v>777</v>
      </c>
      <c r="B159" s="103" t="s">
        <v>932</v>
      </c>
      <c r="C159" s="104">
        <f t="shared" si="2"/>
        <v>8038</v>
      </c>
      <c r="D159" s="104">
        <v>8038</v>
      </c>
      <c r="E159" s="118">
        <v>0</v>
      </c>
      <c r="F159" s="118">
        <v>0</v>
      </c>
    </row>
    <row r="160" spans="1:6" s="97" customFormat="1" ht="20.100000000000001" customHeight="1">
      <c r="A160" s="108" t="s">
        <v>778</v>
      </c>
      <c r="B160" s="101" t="s">
        <v>933</v>
      </c>
      <c r="C160" s="105">
        <f t="shared" si="2"/>
        <v>24428</v>
      </c>
      <c r="D160" s="105">
        <v>16616</v>
      </c>
      <c r="E160" s="119">
        <v>4816</v>
      </c>
      <c r="F160" s="119">
        <v>2996</v>
      </c>
    </row>
    <row r="161" spans="1:6" s="97" customFormat="1" ht="20.100000000000001" customHeight="1">
      <c r="A161" s="110" t="s">
        <v>779</v>
      </c>
      <c r="B161" s="111" t="s">
        <v>946</v>
      </c>
      <c r="C161" s="112">
        <f t="shared" si="2"/>
        <v>1566906</v>
      </c>
      <c r="D161" s="112">
        <v>1561586</v>
      </c>
      <c r="E161" s="120">
        <v>5018</v>
      </c>
      <c r="F161" s="121">
        <v>302</v>
      </c>
    </row>
    <row r="162" spans="1:6">
      <c r="A162" s="96"/>
      <c r="B162" s="96"/>
      <c r="C162" s="96"/>
      <c r="D162" s="96"/>
      <c r="E162" s="96"/>
      <c r="F162" s="96"/>
    </row>
  </sheetData>
  <mergeCells count="3">
    <mergeCell ref="A1:F1"/>
    <mergeCell ref="A2:F2"/>
    <mergeCell ref="A3:F3"/>
  </mergeCells>
  <pageMargins left="0.74803149606299213" right="0.74803149606299213" top="0.59055118110236227" bottom="0.59055118110236227" header="0" footer="0.39370078740157483"/>
  <pageSetup orientation="landscape" horizontalDpi="300" verticalDpi="300" r:id="rId1"/>
  <headerFooter alignWithMargins="0">
    <oddFooter>&amp;P. oldal, összesen: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F47"/>
  <sheetViews>
    <sheetView view="pageBreakPreview" zoomScaleNormal="100" zoomScaleSheetLayoutView="100" workbookViewId="0">
      <selection activeCell="G1" sqref="G1"/>
    </sheetView>
  </sheetViews>
  <sheetFormatPr defaultRowHeight="12.75"/>
  <cols>
    <col min="1" max="1" width="8.140625" style="95" customWidth="1"/>
    <col min="2" max="2" width="69.140625" style="95" customWidth="1"/>
    <col min="3" max="3" width="11" style="95" customWidth="1"/>
    <col min="4" max="4" width="10.5703125" style="95" customWidth="1"/>
    <col min="5" max="254" width="9.140625" style="95"/>
    <col min="255" max="255" width="8.140625" style="95" customWidth="1"/>
    <col min="256" max="256" width="82" style="95" customWidth="1"/>
    <col min="257" max="259" width="19.140625" style="95" customWidth="1"/>
    <col min="260" max="510" width="9.140625" style="95"/>
    <col min="511" max="511" width="8.140625" style="95" customWidth="1"/>
    <col min="512" max="512" width="82" style="95" customWidth="1"/>
    <col min="513" max="515" width="19.140625" style="95" customWidth="1"/>
    <col min="516" max="766" width="9.140625" style="95"/>
    <col min="767" max="767" width="8.140625" style="95" customWidth="1"/>
    <col min="768" max="768" width="82" style="95" customWidth="1"/>
    <col min="769" max="771" width="19.140625" style="95" customWidth="1"/>
    <col min="772" max="1022" width="9.140625" style="95"/>
    <col min="1023" max="1023" width="8.140625" style="95" customWidth="1"/>
    <col min="1024" max="1024" width="82" style="95" customWidth="1"/>
    <col min="1025" max="1027" width="19.140625" style="95" customWidth="1"/>
    <col min="1028" max="1278" width="9.140625" style="95"/>
    <col min="1279" max="1279" width="8.140625" style="95" customWidth="1"/>
    <col min="1280" max="1280" width="82" style="95" customWidth="1"/>
    <col min="1281" max="1283" width="19.140625" style="95" customWidth="1"/>
    <col min="1284" max="1534" width="9.140625" style="95"/>
    <col min="1535" max="1535" width="8.140625" style="95" customWidth="1"/>
    <col min="1536" max="1536" width="82" style="95" customWidth="1"/>
    <col min="1537" max="1539" width="19.140625" style="95" customWidth="1"/>
    <col min="1540" max="1790" width="9.140625" style="95"/>
    <col min="1791" max="1791" width="8.140625" style="95" customWidth="1"/>
    <col min="1792" max="1792" width="82" style="95" customWidth="1"/>
    <col min="1793" max="1795" width="19.140625" style="95" customWidth="1"/>
    <col min="1796" max="2046" width="9.140625" style="95"/>
    <col min="2047" max="2047" width="8.140625" style="95" customWidth="1"/>
    <col min="2048" max="2048" width="82" style="95" customWidth="1"/>
    <col min="2049" max="2051" width="19.140625" style="95" customWidth="1"/>
    <col min="2052" max="2302" width="9.140625" style="95"/>
    <col min="2303" max="2303" width="8.140625" style="95" customWidth="1"/>
    <col min="2304" max="2304" width="82" style="95" customWidth="1"/>
    <col min="2305" max="2307" width="19.140625" style="95" customWidth="1"/>
    <col min="2308" max="2558" width="9.140625" style="95"/>
    <col min="2559" max="2559" width="8.140625" style="95" customWidth="1"/>
    <col min="2560" max="2560" width="82" style="95" customWidth="1"/>
    <col min="2561" max="2563" width="19.140625" style="95" customWidth="1"/>
    <col min="2564" max="2814" width="9.140625" style="95"/>
    <col min="2815" max="2815" width="8.140625" style="95" customWidth="1"/>
    <col min="2816" max="2816" width="82" style="95" customWidth="1"/>
    <col min="2817" max="2819" width="19.140625" style="95" customWidth="1"/>
    <col min="2820" max="3070" width="9.140625" style="95"/>
    <col min="3071" max="3071" width="8.140625" style="95" customWidth="1"/>
    <col min="3072" max="3072" width="82" style="95" customWidth="1"/>
    <col min="3073" max="3075" width="19.140625" style="95" customWidth="1"/>
    <col min="3076" max="3326" width="9.140625" style="95"/>
    <col min="3327" max="3327" width="8.140625" style="95" customWidth="1"/>
    <col min="3328" max="3328" width="82" style="95" customWidth="1"/>
    <col min="3329" max="3331" width="19.140625" style="95" customWidth="1"/>
    <col min="3332" max="3582" width="9.140625" style="95"/>
    <col min="3583" max="3583" width="8.140625" style="95" customWidth="1"/>
    <col min="3584" max="3584" width="82" style="95" customWidth="1"/>
    <col min="3585" max="3587" width="19.140625" style="95" customWidth="1"/>
    <col min="3588" max="3838" width="9.140625" style="95"/>
    <col min="3839" max="3839" width="8.140625" style="95" customWidth="1"/>
    <col min="3840" max="3840" width="82" style="95" customWidth="1"/>
    <col min="3841" max="3843" width="19.140625" style="95" customWidth="1"/>
    <col min="3844" max="4094" width="9.140625" style="95"/>
    <col min="4095" max="4095" width="8.140625" style="95" customWidth="1"/>
    <col min="4096" max="4096" width="82" style="95" customWidth="1"/>
    <col min="4097" max="4099" width="19.140625" style="95" customWidth="1"/>
    <col min="4100" max="4350" width="9.140625" style="95"/>
    <col min="4351" max="4351" width="8.140625" style="95" customWidth="1"/>
    <col min="4352" max="4352" width="82" style="95" customWidth="1"/>
    <col min="4353" max="4355" width="19.140625" style="95" customWidth="1"/>
    <col min="4356" max="4606" width="9.140625" style="95"/>
    <col min="4607" max="4607" width="8.140625" style="95" customWidth="1"/>
    <col min="4608" max="4608" width="82" style="95" customWidth="1"/>
    <col min="4609" max="4611" width="19.140625" style="95" customWidth="1"/>
    <col min="4612" max="4862" width="9.140625" style="95"/>
    <col min="4863" max="4863" width="8.140625" style="95" customWidth="1"/>
    <col min="4864" max="4864" width="82" style="95" customWidth="1"/>
    <col min="4865" max="4867" width="19.140625" style="95" customWidth="1"/>
    <col min="4868" max="5118" width="9.140625" style="95"/>
    <col min="5119" max="5119" width="8.140625" style="95" customWidth="1"/>
    <col min="5120" max="5120" width="82" style="95" customWidth="1"/>
    <col min="5121" max="5123" width="19.140625" style="95" customWidth="1"/>
    <col min="5124" max="5374" width="9.140625" style="95"/>
    <col min="5375" max="5375" width="8.140625" style="95" customWidth="1"/>
    <col min="5376" max="5376" width="82" style="95" customWidth="1"/>
    <col min="5377" max="5379" width="19.140625" style="95" customWidth="1"/>
    <col min="5380" max="5630" width="9.140625" style="95"/>
    <col min="5631" max="5631" width="8.140625" style="95" customWidth="1"/>
    <col min="5632" max="5632" width="82" style="95" customWidth="1"/>
    <col min="5633" max="5635" width="19.140625" style="95" customWidth="1"/>
    <col min="5636" max="5886" width="9.140625" style="95"/>
    <col min="5887" max="5887" width="8.140625" style="95" customWidth="1"/>
    <col min="5888" max="5888" width="82" style="95" customWidth="1"/>
    <col min="5889" max="5891" width="19.140625" style="95" customWidth="1"/>
    <col min="5892" max="6142" width="9.140625" style="95"/>
    <col min="6143" max="6143" width="8.140625" style="95" customWidth="1"/>
    <col min="6144" max="6144" width="82" style="95" customWidth="1"/>
    <col min="6145" max="6147" width="19.140625" style="95" customWidth="1"/>
    <col min="6148" max="6398" width="9.140625" style="95"/>
    <col min="6399" max="6399" width="8.140625" style="95" customWidth="1"/>
    <col min="6400" max="6400" width="82" style="95" customWidth="1"/>
    <col min="6401" max="6403" width="19.140625" style="95" customWidth="1"/>
    <col min="6404" max="6654" width="9.140625" style="95"/>
    <col min="6655" max="6655" width="8.140625" style="95" customWidth="1"/>
    <col min="6656" max="6656" width="82" style="95" customWidth="1"/>
    <col min="6657" max="6659" width="19.140625" style="95" customWidth="1"/>
    <col min="6660" max="6910" width="9.140625" style="95"/>
    <col min="6911" max="6911" width="8.140625" style="95" customWidth="1"/>
    <col min="6912" max="6912" width="82" style="95" customWidth="1"/>
    <col min="6913" max="6915" width="19.140625" style="95" customWidth="1"/>
    <col min="6916" max="7166" width="9.140625" style="95"/>
    <col min="7167" max="7167" width="8.140625" style="95" customWidth="1"/>
    <col min="7168" max="7168" width="82" style="95" customWidth="1"/>
    <col min="7169" max="7171" width="19.140625" style="95" customWidth="1"/>
    <col min="7172" max="7422" width="9.140625" style="95"/>
    <col min="7423" max="7423" width="8.140625" style="95" customWidth="1"/>
    <col min="7424" max="7424" width="82" style="95" customWidth="1"/>
    <col min="7425" max="7427" width="19.140625" style="95" customWidth="1"/>
    <col min="7428" max="7678" width="9.140625" style="95"/>
    <col min="7679" max="7679" width="8.140625" style="95" customWidth="1"/>
    <col min="7680" max="7680" width="82" style="95" customWidth="1"/>
    <col min="7681" max="7683" width="19.140625" style="95" customWidth="1"/>
    <col min="7684" max="7934" width="9.140625" style="95"/>
    <col min="7935" max="7935" width="8.140625" style="95" customWidth="1"/>
    <col min="7936" max="7936" width="82" style="95" customWidth="1"/>
    <col min="7937" max="7939" width="19.140625" style="95" customWidth="1"/>
    <col min="7940" max="8190" width="9.140625" style="95"/>
    <col min="8191" max="8191" width="8.140625" style="95" customWidth="1"/>
    <col min="8192" max="8192" width="82" style="95" customWidth="1"/>
    <col min="8193" max="8195" width="19.140625" style="95" customWidth="1"/>
    <col min="8196" max="8446" width="9.140625" style="95"/>
    <col min="8447" max="8447" width="8.140625" style="95" customWidth="1"/>
    <col min="8448" max="8448" width="82" style="95" customWidth="1"/>
    <col min="8449" max="8451" width="19.140625" style="95" customWidth="1"/>
    <col min="8452" max="8702" width="9.140625" style="95"/>
    <col min="8703" max="8703" width="8.140625" style="95" customWidth="1"/>
    <col min="8704" max="8704" width="82" style="95" customWidth="1"/>
    <col min="8705" max="8707" width="19.140625" style="95" customWidth="1"/>
    <col min="8708" max="8958" width="9.140625" style="95"/>
    <col min="8959" max="8959" width="8.140625" style="95" customWidth="1"/>
    <col min="8960" max="8960" width="82" style="95" customWidth="1"/>
    <col min="8961" max="8963" width="19.140625" style="95" customWidth="1"/>
    <col min="8964" max="9214" width="9.140625" style="95"/>
    <col min="9215" max="9215" width="8.140625" style="95" customWidth="1"/>
    <col min="9216" max="9216" width="82" style="95" customWidth="1"/>
    <col min="9217" max="9219" width="19.140625" style="95" customWidth="1"/>
    <col min="9220" max="9470" width="9.140625" style="95"/>
    <col min="9471" max="9471" width="8.140625" style="95" customWidth="1"/>
    <col min="9472" max="9472" width="82" style="95" customWidth="1"/>
    <col min="9473" max="9475" width="19.140625" style="95" customWidth="1"/>
    <col min="9476" max="9726" width="9.140625" style="95"/>
    <col min="9727" max="9727" width="8.140625" style="95" customWidth="1"/>
    <col min="9728" max="9728" width="82" style="95" customWidth="1"/>
    <col min="9729" max="9731" width="19.140625" style="95" customWidth="1"/>
    <col min="9732" max="9982" width="9.140625" style="95"/>
    <col min="9983" max="9983" width="8.140625" style="95" customWidth="1"/>
    <col min="9984" max="9984" width="82" style="95" customWidth="1"/>
    <col min="9985" max="9987" width="19.140625" style="95" customWidth="1"/>
    <col min="9988" max="10238" width="9.140625" style="95"/>
    <col min="10239" max="10239" width="8.140625" style="95" customWidth="1"/>
    <col min="10240" max="10240" width="82" style="95" customWidth="1"/>
    <col min="10241" max="10243" width="19.140625" style="95" customWidth="1"/>
    <col min="10244" max="10494" width="9.140625" style="95"/>
    <col min="10495" max="10495" width="8.140625" style="95" customWidth="1"/>
    <col min="10496" max="10496" width="82" style="95" customWidth="1"/>
    <col min="10497" max="10499" width="19.140625" style="95" customWidth="1"/>
    <col min="10500" max="10750" width="9.140625" style="95"/>
    <col min="10751" max="10751" width="8.140625" style="95" customWidth="1"/>
    <col min="10752" max="10752" width="82" style="95" customWidth="1"/>
    <col min="10753" max="10755" width="19.140625" style="95" customWidth="1"/>
    <col min="10756" max="11006" width="9.140625" style="95"/>
    <col min="11007" max="11007" width="8.140625" style="95" customWidth="1"/>
    <col min="11008" max="11008" width="82" style="95" customWidth="1"/>
    <col min="11009" max="11011" width="19.140625" style="95" customWidth="1"/>
    <col min="11012" max="11262" width="9.140625" style="95"/>
    <col min="11263" max="11263" width="8.140625" style="95" customWidth="1"/>
    <col min="11264" max="11264" width="82" style="95" customWidth="1"/>
    <col min="11265" max="11267" width="19.140625" style="95" customWidth="1"/>
    <col min="11268" max="11518" width="9.140625" style="95"/>
    <col min="11519" max="11519" width="8.140625" style="95" customWidth="1"/>
    <col min="11520" max="11520" width="82" style="95" customWidth="1"/>
    <col min="11521" max="11523" width="19.140625" style="95" customWidth="1"/>
    <col min="11524" max="11774" width="9.140625" style="95"/>
    <col min="11775" max="11775" width="8.140625" style="95" customWidth="1"/>
    <col min="11776" max="11776" width="82" style="95" customWidth="1"/>
    <col min="11777" max="11779" width="19.140625" style="95" customWidth="1"/>
    <col min="11780" max="12030" width="9.140625" style="95"/>
    <col min="12031" max="12031" width="8.140625" style="95" customWidth="1"/>
    <col min="12032" max="12032" width="82" style="95" customWidth="1"/>
    <col min="12033" max="12035" width="19.140625" style="95" customWidth="1"/>
    <col min="12036" max="12286" width="9.140625" style="95"/>
    <col min="12287" max="12287" width="8.140625" style="95" customWidth="1"/>
    <col min="12288" max="12288" width="82" style="95" customWidth="1"/>
    <col min="12289" max="12291" width="19.140625" style="95" customWidth="1"/>
    <col min="12292" max="12542" width="9.140625" style="95"/>
    <col min="12543" max="12543" width="8.140625" style="95" customWidth="1"/>
    <col min="12544" max="12544" width="82" style="95" customWidth="1"/>
    <col min="12545" max="12547" width="19.140625" style="95" customWidth="1"/>
    <col min="12548" max="12798" width="9.140625" style="95"/>
    <col min="12799" max="12799" width="8.140625" style="95" customWidth="1"/>
    <col min="12800" max="12800" width="82" style="95" customWidth="1"/>
    <col min="12801" max="12803" width="19.140625" style="95" customWidth="1"/>
    <col min="12804" max="13054" width="9.140625" style="95"/>
    <col min="13055" max="13055" width="8.140625" style="95" customWidth="1"/>
    <col min="13056" max="13056" width="82" style="95" customWidth="1"/>
    <col min="13057" max="13059" width="19.140625" style="95" customWidth="1"/>
    <col min="13060" max="13310" width="9.140625" style="95"/>
    <col min="13311" max="13311" width="8.140625" style="95" customWidth="1"/>
    <col min="13312" max="13312" width="82" style="95" customWidth="1"/>
    <col min="13313" max="13315" width="19.140625" style="95" customWidth="1"/>
    <col min="13316" max="13566" width="9.140625" style="95"/>
    <col min="13567" max="13567" width="8.140625" style="95" customWidth="1"/>
    <col min="13568" max="13568" width="82" style="95" customWidth="1"/>
    <col min="13569" max="13571" width="19.140625" style="95" customWidth="1"/>
    <col min="13572" max="13822" width="9.140625" style="95"/>
    <col min="13823" max="13823" width="8.140625" style="95" customWidth="1"/>
    <col min="13824" max="13824" width="82" style="95" customWidth="1"/>
    <col min="13825" max="13827" width="19.140625" style="95" customWidth="1"/>
    <col min="13828" max="14078" width="9.140625" style="95"/>
    <col min="14079" max="14079" width="8.140625" style="95" customWidth="1"/>
    <col min="14080" max="14080" width="82" style="95" customWidth="1"/>
    <col min="14081" max="14083" width="19.140625" style="95" customWidth="1"/>
    <col min="14084" max="14334" width="9.140625" style="95"/>
    <col min="14335" max="14335" width="8.140625" style="95" customWidth="1"/>
    <col min="14336" max="14336" width="82" style="95" customWidth="1"/>
    <col min="14337" max="14339" width="19.140625" style="95" customWidth="1"/>
    <col min="14340" max="14590" width="9.140625" style="95"/>
    <col min="14591" max="14591" width="8.140625" style="95" customWidth="1"/>
    <col min="14592" max="14592" width="82" style="95" customWidth="1"/>
    <col min="14593" max="14595" width="19.140625" style="95" customWidth="1"/>
    <col min="14596" max="14846" width="9.140625" style="95"/>
    <col min="14847" max="14847" width="8.140625" style="95" customWidth="1"/>
    <col min="14848" max="14848" width="82" style="95" customWidth="1"/>
    <col min="14849" max="14851" width="19.140625" style="95" customWidth="1"/>
    <col min="14852" max="15102" width="9.140625" style="95"/>
    <col min="15103" max="15103" width="8.140625" style="95" customWidth="1"/>
    <col min="15104" max="15104" width="82" style="95" customWidth="1"/>
    <col min="15105" max="15107" width="19.140625" style="95" customWidth="1"/>
    <col min="15108" max="15358" width="9.140625" style="95"/>
    <col min="15359" max="15359" width="8.140625" style="95" customWidth="1"/>
    <col min="15360" max="15360" width="82" style="95" customWidth="1"/>
    <col min="15361" max="15363" width="19.140625" style="95" customWidth="1"/>
    <col min="15364" max="15614" width="9.140625" style="95"/>
    <col min="15615" max="15615" width="8.140625" style="95" customWidth="1"/>
    <col min="15616" max="15616" width="82" style="95" customWidth="1"/>
    <col min="15617" max="15619" width="19.140625" style="95" customWidth="1"/>
    <col min="15620" max="15870" width="9.140625" style="95"/>
    <col min="15871" max="15871" width="8.140625" style="95" customWidth="1"/>
    <col min="15872" max="15872" width="82" style="95" customWidth="1"/>
    <col min="15873" max="15875" width="19.140625" style="95" customWidth="1"/>
    <col min="15876" max="16126" width="9.140625" style="95"/>
    <col min="16127" max="16127" width="8.140625" style="95" customWidth="1"/>
    <col min="16128" max="16128" width="82" style="95" customWidth="1"/>
    <col min="16129" max="16131" width="19.140625" style="95" customWidth="1"/>
    <col min="16132" max="16384" width="9.140625" style="95"/>
  </cols>
  <sheetData>
    <row r="1" spans="1:6" ht="28.5" customHeight="1">
      <c r="A1" s="127" t="s">
        <v>935</v>
      </c>
      <c r="B1" s="127"/>
      <c r="C1" s="127"/>
      <c r="D1" s="127"/>
      <c r="E1" s="127"/>
      <c r="F1" s="127"/>
    </row>
    <row r="2" spans="1:6" ht="28.5" customHeight="1">
      <c r="A2" s="586" t="s">
        <v>934</v>
      </c>
      <c r="B2" s="586"/>
      <c r="C2" s="586"/>
      <c r="D2" s="586"/>
      <c r="E2" s="586"/>
      <c r="F2" s="586"/>
    </row>
    <row r="3" spans="1:6">
      <c r="A3" s="131" t="s">
        <v>493</v>
      </c>
      <c r="B3" s="131"/>
      <c r="C3" s="131"/>
      <c r="D3" s="131"/>
      <c r="E3" s="131"/>
      <c r="F3" s="131"/>
    </row>
    <row r="4" spans="1:6" s="97" customFormat="1" ht="20.100000000000001" customHeight="1">
      <c r="A4" s="98" t="s">
        <v>470</v>
      </c>
      <c r="B4" s="98" t="s">
        <v>780</v>
      </c>
      <c r="C4" s="98" t="s">
        <v>781</v>
      </c>
      <c r="D4" s="98" t="s">
        <v>782</v>
      </c>
      <c r="E4" s="99" t="s">
        <v>783</v>
      </c>
      <c r="F4" s="99" t="s">
        <v>627</v>
      </c>
    </row>
    <row r="5" spans="1:6" s="97" customFormat="1" ht="12.75" customHeight="1">
      <c r="A5" s="106" t="s">
        <v>178</v>
      </c>
      <c r="B5" s="106" t="s">
        <v>179</v>
      </c>
      <c r="C5" s="106" t="s">
        <v>180</v>
      </c>
      <c r="D5" s="106" t="s">
        <v>177</v>
      </c>
      <c r="E5" s="107" t="s">
        <v>468</v>
      </c>
      <c r="F5" s="107" t="s">
        <v>623</v>
      </c>
    </row>
    <row r="6" spans="1:6" s="97" customFormat="1" ht="20.100000000000001" customHeight="1">
      <c r="A6" s="109" t="s">
        <v>0</v>
      </c>
      <c r="B6" s="103" t="s">
        <v>936</v>
      </c>
      <c r="C6" s="114">
        <f>SUM(D6:F6)</f>
        <v>98388</v>
      </c>
      <c r="D6" s="104">
        <v>98366</v>
      </c>
      <c r="E6" s="118">
        <v>22</v>
      </c>
      <c r="F6" s="118">
        <v>0</v>
      </c>
    </row>
    <row r="7" spans="1:6" s="97" customFormat="1" ht="20.100000000000001" customHeight="1">
      <c r="A7" s="109" t="s">
        <v>1</v>
      </c>
      <c r="B7" s="103" t="s">
        <v>937</v>
      </c>
      <c r="C7" s="114">
        <f t="shared" ref="C7:C46" si="0">SUM(D7:F7)</f>
        <v>20579</v>
      </c>
      <c r="D7" s="104">
        <v>19342</v>
      </c>
      <c r="E7" s="118">
        <v>659</v>
      </c>
      <c r="F7" s="118">
        <v>578</v>
      </c>
    </row>
    <row r="8" spans="1:6" s="97" customFormat="1" ht="20.100000000000001" customHeight="1">
      <c r="A8" s="109" t="s">
        <v>2</v>
      </c>
      <c r="B8" s="103" t="s">
        <v>938</v>
      </c>
      <c r="C8" s="114">
        <f t="shared" si="0"/>
        <v>8172</v>
      </c>
      <c r="D8" s="104">
        <v>8172</v>
      </c>
      <c r="E8" s="118">
        <v>0</v>
      </c>
      <c r="F8" s="118">
        <v>0</v>
      </c>
    </row>
    <row r="9" spans="1:6" s="97" customFormat="1" ht="20.100000000000001" customHeight="1">
      <c r="A9" s="108" t="s">
        <v>3</v>
      </c>
      <c r="B9" s="101" t="s">
        <v>939</v>
      </c>
      <c r="C9" s="119">
        <f t="shared" si="0"/>
        <v>127139</v>
      </c>
      <c r="D9" s="105">
        <v>125880</v>
      </c>
      <c r="E9" s="117">
        <v>681</v>
      </c>
      <c r="F9" s="117">
        <v>578</v>
      </c>
    </row>
    <row r="10" spans="1:6" s="97" customFormat="1" ht="20.100000000000001" customHeight="1">
      <c r="A10" s="109" t="s">
        <v>4</v>
      </c>
      <c r="B10" s="103" t="s">
        <v>940</v>
      </c>
      <c r="C10" s="114">
        <f t="shared" si="0"/>
        <v>0</v>
      </c>
      <c r="D10" s="104">
        <v>0</v>
      </c>
      <c r="E10" s="118">
        <v>0</v>
      </c>
      <c r="F10" s="118">
        <v>0</v>
      </c>
    </row>
    <row r="11" spans="1:6" s="97" customFormat="1" ht="20.100000000000001" customHeight="1">
      <c r="A11" s="109" t="s">
        <v>5</v>
      </c>
      <c r="B11" s="103" t="s">
        <v>941</v>
      </c>
      <c r="C11" s="114">
        <f t="shared" si="0"/>
        <v>0</v>
      </c>
      <c r="D11" s="104">
        <v>0</v>
      </c>
      <c r="E11" s="118">
        <v>0</v>
      </c>
      <c r="F11" s="118">
        <v>0</v>
      </c>
    </row>
    <row r="12" spans="1:6" s="97" customFormat="1" ht="20.100000000000001" customHeight="1">
      <c r="A12" s="108" t="s">
        <v>6</v>
      </c>
      <c r="B12" s="101" t="s">
        <v>976</v>
      </c>
      <c r="C12" s="114">
        <f t="shared" si="0"/>
        <v>0</v>
      </c>
      <c r="D12" s="105">
        <v>0</v>
      </c>
      <c r="E12" s="118">
        <v>0</v>
      </c>
      <c r="F12" s="118">
        <v>0</v>
      </c>
    </row>
    <row r="13" spans="1:6" s="97" customFormat="1" ht="20.100000000000001" customHeight="1">
      <c r="A13" s="109" t="s">
        <v>7</v>
      </c>
      <c r="B13" s="103" t="s">
        <v>942</v>
      </c>
      <c r="C13" s="114">
        <f t="shared" si="0"/>
        <v>266738</v>
      </c>
      <c r="D13" s="104">
        <v>159985</v>
      </c>
      <c r="E13" s="114">
        <v>68767</v>
      </c>
      <c r="F13" s="114">
        <v>37986</v>
      </c>
    </row>
    <row r="14" spans="1:6" s="97" customFormat="1" ht="20.100000000000001" customHeight="1">
      <c r="A14" s="109" t="s">
        <v>8</v>
      </c>
      <c r="B14" s="103" t="s">
        <v>943</v>
      </c>
      <c r="C14" s="114">
        <f t="shared" si="0"/>
        <v>47686</v>
      </c>
      <c r="D14" s="104">
        <v>42948</v>
      </c>
      <c r="E14" s="114">
        <v>4538</v>
      </c>
      <c r="F14" s="118">
        <v>200</v>
      </c>
    </row>
    <row r="15" spans="1:6" s="97" customFormat="1" ht="20.100000000000001" customHeight="1">
      <c r="A15" s="109" t="s">
        <v>9</v>
      </c>
      <c r="B15" s="103" t="s">
        <v>944</v>
      </c>
      <c r="C15" s="114">
        <f t="shared" si="0"/>
        <v>58004</v>
      </c>
      <c r="D15" s="104">
        <v>57924</v>
      </c>
      <c r="E15" s="118">
        <v>0</v>
      </c>
      <c r="F15" s="118">
        <v>80</v>
      </c>
    </row>
    <row r="16" spans="1:6" s="97" customFormat="1" ht="20.100000000000001" customHeight="1">
      <c r="A16" s="108" t="s">
        <v>10</v>
      </c>
      <c r="B16" s="101" t="s">
        <v>945</v>
      </c>
      <c r="C16" s="119">
        <f t="shared" si="0"/>
        <v>372428</v>
      </c>
      <c r="D16" s="105">
        <v>260857</v>
      </c>
      <c r="E16" s="119">
        <v>73305</v>
      </c>
      <c r="F16" s="119">
        <v>38266</v>
      </c>
    </row>
    <row r="17" spans="1:6" s="97" customFormat="1" ht="20.100000000000001" customHeight="1">
      <c r="A17" s="109" t="s">
        <v>11</v>
      </c>
      <c r="B17" s="103" t="s">
        <v>947</v>
      </c>
      <c r="C17" s="114">
        <f t="shared" si="0"/>
        <v>35335</v>
      </c>
      <c r="D17" s="104">
        <v>33092</v>
      </c>
      <c r="E17" s="114">
        <v>1940</v>
      </c>
      <c r="F17" s="118">
        <v>303</v>
      </c>
    </row>
    <row r="18" spans="1:6" s="97" customFormat="1" ht="20.100000000000001" customHeight="1">
      <c r="A18" s="109" t="s">
        <v>12</v>
      </c>
      <c r="B18" s="103" t="s">
        <v>948</v>
      </c>
      <c r="C18" s="114">
        <f t="shared" si="0"/>
        <v>40970</v>
      </c>
      <c r="D18" s="104">
        <v>33563</v>
      </c>
      <c r="E18" s="114">
        <v>5695</v>
      </c>
      <c r="F18" s="114">
        <v>1712</v>
      </c>
    </row>
    <row r="19" spans="1:6" s="97" customFormat="1" ht="20.100000000000001" customHeight="1">
      <c r="A19" s="109" t="s">
        <v>13</v>
      </c>
      <c r="B19" s="103" t="s">
        <v>949</v>
      </c>
      <c r="C19" s="114">
        <f t="shared" si="0"/>
        <v>0</v>
      </c>
      <c r="D19" s="104">
        <v>0</v>
      </c>
      <c r="E19" s="118">
        <v>0</v>
      </c>
      <c r="F19" s="118">
        <v>0</v>
      </c>
    </row>
    <row r="20" spans="1:6" s="97" customFormat="1" ht="20.100000000000001" customHeight="1">
      <c r="A20" s="109" t="s">
        <v>14</v>
      </c>
      <c r="B20" s="103" t="s">
        <v>950</v>
      </c>
      <c r="C20" s="114">
        <f t="shared" si="0"/>
        <v>504</v>
      </c>
      <c r="D20" s="104">
        <v>0</v>
      </c>
      <c r="E20" s="118">
        <v>504</v>
      </c>
      <c r="F20" s="118">
        <v>0</v>
      </c>
    </row>
    <row r="21" spans="1:6" s="97" customFormat="1" ht="20.100000000000001" customHeight="1">
      <c r="A21" s="108" t="s">
        <v>15</v>
      </c>
      <c r="B21" s="101" t="s">
        <v>951</v>
      </c>
      <c r="C21" s="119">
        <f t="shared" si="0"/>
        <v>76809</v>
      </c>
      <c r="D21" s="105">
        <v>66655</v>
      </c>
      <c r="E21" s="119">
        <v>8139</v>
      </c>
      <c r="F21" s="119">
        <v>2015</v>
      </c>
    </row>
    <row r="22" spans="1:6" s="97" customFormat="1" ht="20.100000000000001" customHeight="1">
      <c r="A22" s="109" t="s">
        <v>53</v>
      </c>
      <c r="B22" s="103" t="s">
        <v>952</v>
      </c>
      <c r="C22" s="114">
        <f t="shared" si="0"/>
        <v>122276</v>
      </c>
      <c r="D22" s="104">
        <v>52478</v>
      </c>
      <c r="E22" s="114">
        <v>41121</v>
      </c>
      <c r="F22" s="114">
        <v>28677</v>
      </c>
    </row>
    <row r="23" spans="1:6" s="97" customFormat="1" ht="20.100000000000001" customHeight="1">
      <c r="A23" s="109" t="s">
        <v>54</v>
      </c>
      <c r="B23" s="103" t="s">
        <v>953</v>
      </c>
      <c r="C23" s="114">
        <f t="shared" si="0"/>
        <v>20166</v>
      </c>
      <c r="D23" s="104">
        <v>11997</v>
      </c>
      <c r="E23" s="114">
        <v>6640</v>
      </c>
      <c r="F23" s="114">
        <v>1529</v>
      </c>
    </row>
    <row r="24" spans="1:6" s="97" customFormat="1" ht="20.100000000000001" customHeight="1">
      <c r="A24" s="109" t="s">
        <v>55</v>
      </c>
      <c r="B24" s="103" t="s">
        <v>954</v>
      </c>
      <c r="C24" s="114">
        <f t="shared" si="0"/>
        <v>34511</v>
      </c>
      <c r="D24" s="104">
        <v>12709</v>
      </c>
      <c r="E24" s="114">
        <v>13774</v>
      </c>
      <c r="F24" s="114">
        <v>8028</v>
      </c>
    </row>
    <row r="25" spans="1:6" s="97" customFormat="1" ht="20.100000000000001" customHeight="1">
      <c r="A25" s="108" t="s">
        <v>56</v>
      </c>
      <c r="B25" s="101" t="s">
        <v>955</v>
      </c>
      <c r="C25" s="119">
        <f t="shared" si="0"/>
        <v>176953</v>
      </c>
      <c r="D25" s="105">
        <v>77184</v>
      </c>
      <c r="E25" s="119">
        <v>61535</v>
      </c>
      <c r="F25" s="119">
        <v>38234</v>
      </c>
    </row>
    <row r="26" spans="1:6" s="97" customFormat="1" ht="20.100000000000001" customHeight="1">
      <c r="A26" s="108" t="s">
        <v>106</v>
      </c>
      <c r="B26" s="101" t="s">
        <v>956</v>
      </c>
      <c r="C26" s="119">
        <f t="shared" si="0"/>
        <v>53787</v>
      </c>
      <c r="D26" s="105">
        <v>53014</v>
      </c>
      <c r="E26" s="117">
        <v>608</v>
      </c>
      <c r="F26" s="117">
        <v>165</v>
      </c>
    </row>
    <row r="27" spans="1:6" s="97" customFormat="1" ht="20.100000000000001" customHeight="1">
      <c r="A27" s="108" t="s">
        <v>107</v>
      </c>
      <c r="B27" s="101" t="s">
        <v>957</v>
      </c>
      <c r="C27" s="119">
        <f t="shared" si="0"/>
        <v>229105</v>
      </c>
      <c r="D27" s="105">
        <v>224297</v>
      </c>
      <c r="E27" s="119">
        <v>4016</v>
      </c>
      <c r="F27" s="117">
        <v>792</v>
      </c>
    </row>
    <row r="28" spans="1:6" s="97" customFormat="1" ht="20.100000000000001" customHeight="1">
      <c r="A28" s="108" t="s">
        <v>181</v>
      </c>
      <c r="B28" s="101" t="s">
        <v>974</v>
      </c>
      <c r="C28" s="119">
        <f t="shared" si="0"/>
        <v>-37087</v>
      </c>
      <c r="D28" s="105">
        <v>-34413</v>
      </c>
      <c r="E28" s="117">
        <v>-312</v>
      </c>
      <c r="F28" s="119">
        <v>-2362</v>
      </c>
    </row>
    <row r="29" spans="1:6" s="97" customFormat="1" ht="20.100000000000001" customHeight="1">
      <c r="A29" s="109" t="s">
        <v>182</v>
      </c>
      <c r="B29" s="103" t="s">
        <v>958</v>
      </c>
      <c r="C29" s="114">
        <f t="shared" si="0"/>
        <v>0</v>
      </c>
      <c r="D29" s="104">
        <v>0</v>
      </c>
      <c r="E29" s="118">
        <v>0</v>
      </c>
      <c r="F29" s="118">
        <v>0</v>
      </c>
    </row>
    <row r="30" spans="1:6" s="97" customFormat="1" ht="20.100000000000001" customHeight="1">
      <c r="A30" s="109" t="s">
        <v>183</v>
      </c>
      <c r="B30" s="103" t="s">
        <v>959</v>
      </c>
      <c r="C30" s="114">
        <f t="shared" si="0"/>
        <v>2</v>
      </c>
      <c r="D30" s="104">
        <v>2</v>
      </c>
      <c r="E30" s="118">
        <v>0</v>
      </c>
      <c r="F30" s="118">
        <v>0</v>
      </c>
    </row>
    <row r="31" spans="1:6" s="97" customFormat="1" ht="20.100000000000001" customHeight="1">
      <c r="A31" s="109" t="s">
        <v>184</v>
      </c>
      <c r="B31" s="103" t="s">
        <v>960</v>
      </c>
      <c r="C31" s="114">
        <f t="shared" si="0"/>
        <v>1</v>
      </c>
      <c r="D31" s="104">
        <v>0</v>
      </c>
      <c r="E31" s="118">
        <v>1</v>
      </c>
      <c r="F31" s="118">
        <v>0</v>
      </c>
    </row>
    <row r="32" spans="1:6" s="97" customFormat="1" ht="20.100000000000001" customHeight="1">
      <c r="A32" s="109" t="s">
        <v>185</v>
      </c>
      <c r="B32" s="113" t="s">
        <v>961</v>
      </c>
      <c r="C32" s="114">
        <f t="shared" si="0"/>
        <v>0</v>
      </c>
      <c r="D32" s="104">
        <v>0</v>
      </c>
      <c r="E32" s="118">
        <v>0</v>
      </c>
      <c r="F32" s="118">
        <v>0</v>
      </c>
    </row>
    <row r="33" spans="1:6" s="97" customFormat="1" ht="20.100000000000001" customHeight="1">
      <c r="A33" s="108" t="s">
        <v>186</v>
      </c>
      <c r="B33" s="101" t="s">
        <v>962</v>
      </c>
      <c r="C33" s="114">
        <f t="shared" si="0"/>
        <v>3</v>
      </c>
      <c r="D33" s="105">
        <v>2</v>
      </c>
      <c r="E33" s="118">
        <v>1</v>
      </c>
      <c r="F33" s="118">
        <v>0</v>
      </c>
    </row>
    <row r="34" spans="1:6" s="97" customFormat="1" ht="20.100000000000001" customHeight="1">
      <c r="A34" s="109" t="s">
        <v>187</v>
      </c>
      <c r="B34" s="103" t="s">
        <v>963</v>
      </c>
      <c r="C34" s="114">
        <f t="shared" si="0"/>
        <v>3</v>
      </c>
      <c r="D34" s="104">
        <v>3</v>
      </c>
      <c r="E34" s="118">
        <v>0</v>
      </c>
      <c r="F34" s="118">
        <v>0</v>
      </c>
    </row>
    <row r="35" spans="1:6" s="97" customFormat="1" ht="20.100000000000001" customHeight="1">
      <c r="A35" s="109" t="s">
        <v>188</v>
      </c>
      <c r="B35" s="103" t="s">
        <v>964</v>
      </c>
      <c r="C35" s="114">
        <f t="shared" si="0"/>
        <v>0</v>
      </c>
      <c r="D35" s="104">
        <v>0</v>
      </c>
      <c r="E35" s="118">
        <v>0</v>
      </c>
      <c r="F35" s="118">
        <v>0</v>
      </c>
    </row>
    <row r="36" spans="1:6" s="97" customFormat="1" ht="20.100000000000001" customHeight="1">
      <c r="A36" s="109" t="s">
        <v>189</v>
      </c>
      <c r="B36" s="103" t="s">
        <v>965</v>
      </c>
      <c r="C36" s="114">
        <f t="shared" si="0"/>
        <v>100</v>
      </c>
      <c r="D36" s="104">
        <v>0</v>
      </c>
      <c r="E36" s="118">
        <v>100</v>
      </c>
      <c r="F36" s="118">
        <v>0</v>
      </c>
    </row>
    <row r="37" spans="1:6" s="97" customFormat="1" ht="20.100000000000001" customHeight="1">
      <c r="A37" s="109" t="s">
        <v>190</v>
      </c>
      <c r="B37" s="113" t="s">
        <v>966</v>
      </c>
      <c r="C37" s="114">
        <f t="shared" si="0"/>
        <v>0</v>
      </c>
      <c r="D37" s="104">
        <v>0</v>
      </c>
      <c r="E37" s="118">
        <v>0</v>
      </c>
      <c r="F37" s="118">
        <v>0</v>
      </c>
    </row>
    <row r="38" spans="1:6" s="97" customFormat="1" ht="20.100000000000001" customHeight="1">
      <c r="A38" s="108" t="s">
        <v>191</v>
      </c>
      <c r="B38" s="101" t="s">
        <v>967</v>
      </c>
      <c r="C38" s="119">
        <f t="shared" si="0"/>
        <v>103</v>
      </c>
      <c r="D38" s="105">
        <v>3</v>
      </c>
      <c r="E38" s="117">
        <v>100</v>
      </c>
      <c r="F38" s="117">
        <v>0</v>
      </c>
    </row>
    <row r="39" spans="1:6" s="97" customFormat="1" ht="20.100000000000001" customHeight="1">
      <c r="A39" s="108" t="s">
        <v>192</v>
      </c>
      <c r="B39" s="101" t="s">
        <v>968</v>
      </c>
      <c r="C39" s="119">
        <f t="shared" si="0"/>
        <v>-100</v>
      </c>
      <c r="D39" s="105">
        <v>-1</v>
      </c>
      <c r="E39" s="117">
        <v>-99</v>
      </c>
      <c r="F39" s="117">
        <v>0</v>
      </c>
    </row>
    <row r="40" spans="1:6" s="97" customFormat="1" ht="20.100000000000001" customHeight="1">
      <c r="A40" s="108" t="s">
        <v>193</v>
      </c>
      <c r="B40" s="101" t="s">
        <v>975</v>
      </c>
      <c r="C40" s="119">
        <f t="shared" si="0"/>
        <v>-37187</v>
      </c>
      <c r="D40" s="105">
        <v>-34414</v>
      </c>
      <c r="E40" s="117">
        <v>-411</v>
      </c>
      <c r="F40" s="119">
        <v>-2362</v>
      </c>
    </row>
    <row r="41" spans="1:6" s="97" customFormat="1" ht="20.100000000000001" customHeight="1">
      <c r="A41" s="109" t="s">
        <v>194</v>
      </c>
      <c r="B41" s="103" t="s">
        <v>969</v>
      </c>
      <c r="C41" s="114">
        <f t="shared" si="0"/>
        <v>34</v>
      </c>
      <c r="D41" s="104">
        <v>34</v>
      </c>
      <c r="E41" s="118">
        <v>0</v>
      </c>
      <c r="F41" s="118">
        <v>0</v>
      </c>
    </row>
    <row r="42" spans="1:6" s="97" customFormat="1" ht="20.100000000000001" customHeight="1">
      <c r="A42" s="109" t="s">
        <v>195</v>
      </c>
      <c r="B42" s="103" t="s">
        <v>970</v>
      </c>
      <c r="C42" s="114">
        <f t="shared" si="0"/>
        <v>9093</v>
      </c>
      <c r="D42" s="104">
        <v>9093</v>
      </c>
      <c r="E42" s="118">
        <v>0</v>
      </c>
      <c r="F42" s="118">
        <v>0</v>
      </c>
    </row>
    <row r="43" spans="1:6" s="97" customFormat="1" ht="20.100000000000001" customHeight="1">
      <c r="A43" s="108" t="s">
        <v>196</v>
      </c>
      <c r="B43" s="101" t="s">
        <v>971</v>
      </c>
      <c r="C43" s="119">
        <f t="shared" si="0"/>
        <v>9127</v>
      </c>
      <c r="D43" s="105">
        <v>9127</v>
      </c>
      <c r="E43" s="117">
        <v>0</v>
      </c>
      <c r="F43" s="117">
        <v>0</v>
      </c>
    </row>
    <row r="44" spans="1:6" s="97" customFormat="1" ht="20.100000000000001" customHeight="1">
      <c r="A44" s="108" t="s">
        <v>197</v>
      </c>
      <c r="B44" s="101" t="s">
        <v>972</v>
      </c>
      <c r="C44" s="119">
        <f t="shared" si="0"/>
        <v>9440</v>
      </c>
      <c r="D44" s="105">
        <v>9104</v>
      </c>
      <c r="E44" s="117">
        <v>0</v>
      </c>
      <c r="F44" s="117">
        <v>336</v>
      </c>
    </row>
    <row r="45" spans="1:6" s="97" customFormat="1" ht="20.100000000000001" customHeight="1">
      <c r="A45" s="108" t="s">
        <v>198</v>
      </c>
      <c r="B45" s="101" t="s">
        <v>973</v>
      </c>
      <c r="C45" s="119">
        <f t="shared" si="0"/>
        <v>-313</v>
      </c>
      <c r="D45" s="105">
        <v>23</v>
      </c>
      <c r="E45" s="117">
        <v>0</v>
      </c>
      <c r="F45" s="117">
        <v>-336</v>
      </c>
    </row>
    <row r="46" spans="1:6" s="97" customFormat="1" ht="20.100000000000001" customHeight="1">
      <c r="A46" s="108" t="s">
        <v>199</v>
      </c>
      <c r="B46" s="101" t="s">
        <v>1023</v>
      </c>
      <c r="C46" s="119">
        <f t="shared" si="0"/>
        <v>-37500</v>
      </c>
      <c r="D46" s="105">
        <v>-34391</v>
      </c>
      <c r="E46" s="117">
        <v>-411</v>
      </c>
      <c r="F46" s="119">
        <v>-2698</v>
      </c>
    </row>
    <row r="47" spans="1:6">
      <c r="A47" s="96"/>
      <c r="B47" s="96"/>
      <c r="C47" s="96"/>
      <c r="D47" s="96"/>
      <c r="E47" s="96"/>
      <c r="F47" s="96"/>
    </row>
  </sheetData>
  <mergeCells count="3">
    <mergeCell ref="A1:F1"/>
    <mergeCell ref="A2:F2"/>
    <mergeCell ref="A3:F3"/>
  </mergeCells>
  <pageMargins left="0.74803149606299213" right="0.74803149606299213" top="0.59055118110236227" bottom="0.59055118110236227" header="0" footer="0.39370078740157483"/>
  <pageSetup orientation="landscape" horizontalDpi="300" verticalDpi="300" r:id="rId1"/>
  <headerFooter alignWithMargins="0">
    <oddFooter>&amp;P. oldal, összesen: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F25"/>
  <sheetViews>
    <sheetView tabSelected="1" view="pageBreakPreview" zoomScaleNormal="100" zoomScaleSheetLayoutView="100" workbookViewId="0">
      <selection activeCell="D22" sqref="D22"/>
    </sheetView>
  </sheetViews>
  <sheetFormatPr defaultRowHeight="12.75"/>
  <cols>
    <col min="1" max="1" width="8.140625" style="95" customWidth="1"/>
    <col min="2" max="2" width="69.140625" style="95" customWidth="1"/>
    <col min="3" max="3" width="11" style="95" customWidth="1"/>
    <col min="4" max="4" width="10.5703125" style="95" customWidth="1"/>
    <col min="5" max="254" width="9.140625" style="95"/>
    <col min="255" max="255" width="8.140625" style="95" customWidth="1"/>
    <col min="256" max="256" width="82" style="95" customWidth="1"/>
    <col min="257" max="259" width="19.140625" style="95" customWidth="1"/>
    <col min="260" max="510" width="9.140625" style="95"/>
    <col min="511" max="511" width="8.140625" style="95" customWidth="1"/>
    <col min="512" max="512" width="82" style="95" customWidth="1"/>
    <col min="513" max="515" width="19.140625" style="95" customWidth="1"/>
    <col min="516" max="766" width="9.140625" style="95"/>
    <col min="767" max="767" width="8.140625" style="95" customWidth="1"/>
    <col min="768" max="768" width="82" style="95" customWidth="1"/>
    <col min="769" max="771" width="19.140625" style="95" customWidth="1"/>
    <col min="772" max="1022" width="9.140625" style="95"/>
    <col min="1023" max="1023" width="8.140625" style="95" customWidth="1"/>
    <col min="1024" max="1024" width="82" style="95" customWidth="1"/>
    <col min="1025" max="1027" width="19.140625" style="95" customWidth="1"/>
    <col min="1028" max="1278" width="9.140625" style="95"/>
    <col min="1279" max="1279" width="8.140625" style="95" customWidth="1"/>
    <col min="1280" max="1280" width="82" style="95" customWidth="1"/>
    <col min="1281" max="1283" width="19.140625" style="95" customWidth="1"/>
    <col min="1284" max="1534" width="9.140625" style="95"/>
    <col min="1535" max="1535" width="8.140625" style="95" customWidth="1"/>
    <col min="1536" max="1536" width="82" style="95" customWidth="1"/>
    <col min="1537" max="1539" width="19.140625" style="95" customWidth="1"/>
    <col min="1540" max="1790" width="9.140625" style="95"/>
    <col min="1791" max="1791" width="8.140625" style="95" customWidth="1"/>
    <col min="1792" max="1792" width="82" style="95" customWidth="1"/>
    <col min="1793" max="1795" width="19.140625" style="95" customWidth="1"/>
    <col min="1796" max="2046" width="9.140625" style="95"/>
    <col min="2047" max="2047" width="8.140625" style="95" customWidth="1"/>
    <col min="2048" max="2048" width="82" style="95" customWidth="1"/>
    <col min="2049" max="2051" width="19.140625" style="95" customWidth="1"/>
    <col min="2052" max="2302" width="9.140625" style="95"/>
    <col min="2303" max="2303" width="8.140625" style="95" customWidth="1"/>
    <col min="2304" max="2304" width="82" style="95" customWidth="1"/>
    <col min="2305" max="2307" width="19.140625" style="95" customWidth="1"/>
    <col min="2308" max="2558" width="9.140625" style="95"/>
    <col min="2559" max="2559" width="8.140625" style="95" customWidth="1"/>
    <col min="2560" max="2560" width="82" style="95" customWidth="1"/>
    <col min="2561" max="2563" width="19.140625" style="95" customWidth="1"/>
    <col min="2564" max="2814" width="9.140625" style="95"/>
    <col min="2815" max="2815" width="8.140625" style="95" customWidth="1"/>
    <col min="2816" max="2816" width="82" style="95" customWidth="1"/>
    <col min="2817" max="2819" width="19.140625" style="95" customWidth="1"/>
    <col min="2820" max="3070" width="9.140625" style="95"/>
    <col min="3071" max="3071" width="8.140625" style="95" customWidth="1"/>
    <col min="3072" max="3072" width="82" style="95" customWidth="1"/>
    <col min="3073" max="3075" width="19.140625" style="95" customWidth="1"/>
    <col min="3076" max="3326" width="9.140625" style="95"/>
    <col min="3327" max="3327" width="8.140625" style="95" customWidth="1"/>
    <col min="3328" max="3328" width="82" style="95" customWidth="1"/>
    <col min="3329" max="3331" width="19.140625" style="95" customWidth="1"/>
    <col min="3332" max="3582" width="9.140625" style="95"/>
    <col min="3583" max="3583" width="8.140625" style="95" customWidth="1"/>
    <col min="3584" max="3584" width="82" style="95" customWidth="1"/>
    <col min="3585" max="3587" width="19.140625" style="95" customWidth="1"/>
    <col min="3588" max="3838" width="9.140625" style="95"/>
    <col min="3839" max="3839" width="8.140625" style="95" customWidth="1"/>
    <col min="3840" max="3840" width="82" style="95" customWidth="1"/>
    <col min="3841" max="3843" width="19.140625" style="95" customWidth="1"/>
    <col min="3844" max="4094" width="9.140625" style="95"/>
    <col min="4095" max="4095" width="8.140625" style="95" customWidth="1"/>
    <col min="4096" max="4096" width="82" style="95" customWidth="1"/>
    <col min="4097" max="4099" width="19.140625" style="95" customWidth="1"/>
    <col min="4100" max="4350" width="9.140625" style="95"/>
    <col min="4351" max="4351" width="8.140625" style="95" customWidth="1"/>
    <col min="4352" max="4352" width="82" style="95" customWidth="1"/>
    <col min="4353" max="4355" width="19.140625" style="95" customWidth="1"/>
    <col min="4356" max="4606" width="9.140625" style="95"/>
    <col min="4607" max="4607" width="8.140625" style="95" customWidth="1"/>
    <col min="4608" max="4608" width="82" style="95" customWidth="1"/>
    <col min="4609" max="4611" width="19.140625" style="95" customWidth="1"/>
    <col min="4612" max="4862" width="9.140625" style="95"/>
    <col min="4863" max="4863" width="8.140625" style="95" customWidth="1"/>
    <col min="4864" max="4864" width="82" style="95" customWidth="1"/>
    <col min="4865" max="4867" width="19.140625" style="95" customWidth="1"/>
    <col min="4868" max="5118" width="9.140625" style="95"/>
    <col min="5119" max="5119" width="8.140625" style="95" customWidth="1"/>
    <col min="5120" max="5120" width="82" style="95" customWidth="1"/>
    <col min="5121" max="5123" width="19.140625" style="95" customWidth="1"/>
    <col min="5124" max="5374" width="9.140625" style="95"/>
    <col min="5375" max="5375" width="8.140625" style="95" customWidth="1"/>
    <col min="5376" max="5376" width="82" style="95" customWidth="1"/>
    <col min="5377" max="5379" width="19.140625" style="95" customWidth="1"/>
    <col min="5380" max="5630" width="9.140625" style="95"/>
    <col min="5631" max="5631" width="8.140625" style="95" customWidth="1"/>
    <col min="5632" max="5632" width="82" style="95" customWidth="1"/>
    <col min="5633" max="5635" width="19.140625" style="95" customWidth="1"/>
    <col min="5636" max="5886" width="9.140625" style="95"/>
    <col min="5887" max="5887" width="8.140625" style="95" customWidth="1"/>
    <col min="5888" max="5888" width="82" style="95" customWidth="1"/>
    <col min="5889" max="5891" width="19.140625" style="95" customWidth="1"/>
    <col min="5892" max="6142" width="9.140625" style="95"/>
    <col min="6143" max="6143" width="8.140625" style="95" customWidth="1"/>
    <col min="6144" max="6144" width="82" style="95" customWidth="1"/>
    <col min="6145" max="6147" width="19.140625" style="95" customWidth="1"/>
    <col min="6148" max="6398" width="9.140625" style="95"/>
    <col min="6399" max="6399" width="8.140625" style="95" customWidth="1"/>
    <col min="6400" max="6400" width="82" style="95" customWidth="1"/>
    <col min="6401" max="6403" width="19.140625" style="95" customWidth="1"/>
    <col min="6404" max="6654" width="9.140625" style="95"/>
    <col min="6655" max="6655" width="8.140625" style="95" customWidth="1"/>
    <col min="6656" max="6656" width="82" style="95" customWidth="1"/>
    <col min="6657" max="6659" width="19.140625" style="95" customWidth="1"/>
    <col min="6660" max="6910" width="9.140625" style="95"/>
    <col min="6911" max="6911" width="8.140625" style="95" customWidth="1"/>
    <col min="6912" max="6912" width="82" style="95" customWidth="1"/>
    <col min="6913" max="6915" width="19.140625" style="95" customWidth="1"/>
    <col min="6916" max="7166" width="9.140625" style="95"/>
    <col min="7167" max="7167" width="8.140625" style="95" customWidth="1"/>
    <col min="7168" max="7168" width="82" style="95" customWidth="1"/>
    <col min="7169" max="7171" width="19.140625" style="95" customWidth="1"/>
    <col min="7172" max="7422" width="9.140625" style="95"/>
    <col min="7423" max="7423" width="8.140625" style="95" customWidth="1"/>
    <col min="7424" max="7424" width="82" style="95" customWidth="1"/>
    <col min="7425" max="7427" width="19.140625" style="95" customWidth="1"/>
    <col min="7428" max="7678" width="9.140625" style="95"/>
    <col min="7679" max="7679" width="8.140625" style="95" customWidth="1"/>
    <col min="7680" max="7680" width="82" style="95" customWidth="1"/>
    <col min="7681" max="7683" width="19.140625" style="95" customWidth="1"/>
    <col min="7684" max="7934" width="9.140625" style="95"/>
    <col min="7935" max="7935" width="8.140625" style="95" customWidth="1"/>
    <col min="7936" max="7936" width="82" style="95" customWidth="1"/>
    <col min="7937" max="7939" width="19.140625" style="95" customWidth="1"/>
    <col min="7940" max="8190" width="9.140625" style="95"/>
    <col min="8191" max="8191" width="8.140625" style="95" customWidth="1"/>
    <col min="8192" max="8192" width="82" style="95" customWidth="1"/>
    <col min="8193" max="8195" width="19.140625" style="95" customWidth="1"/>
    <col min="8196" max="8446" width="9.140625" style="95"/>
    <col min="8447" max="8447" width="8.140625" style="95" customWidth="1"/>
    <col min="8448" max="8448" width="82" style="95" customWidth="1"/>
    <col min="8449" max="8451" width="19.140625" style="95" customWidth="1"/>
    <col min="8452" max="8702" width="9.140625" style="95"/>
    <col min="8703" max="8703" width="8.140625" style="95" customWidth="1"/>
    <col min="8704" max="8704" width="82" style="95" customWidth="1"/>
    <col min="8705" max="8707" width="19.140625" style="95" customWidth="1"/>
    <col min="8708" max="8958" width="9.140625" style="95"/>
    <col min="8959" max="8959" width="8.140625" style="95" customWidth="1"/>
    <col min="8960" max="8960" width="82" style="95" customWidth="1"/>
    <col min="8961" max="8963" width="19.140625" style="95" customWidth="1"/>
    <col min="8964" max="9214" width="9.140625" style="95"/>
    <col min="9215" max="9215" width="8.140625" style="95" customWidth="1"/>
    <col min="9216" max="9216" width="82" style="95" customWidth="1"/>
    <col min="9217" max="9219" width="19.140625" style="95" customWidth="1"/>
    <col min="9220" max="9470" width="9.140625" style="95"/>
    <col min="9471" max="9471" width="8.140625" style="95" customWidth="1"/>
    <col min="9472" max="9472" width="82" style="95" customWidth="1"/>
    <col min="9473" max="9475" width="19.140625" style="95" customWidth="1"/>
    <col min="9476" max="9726" width="9.140625" style="95"/>
    <col min="9727" max="9727" width="8.140625" style="95" customWidth="1"/>
    <col min="9728" max="9728" width="82" style="95" customWidth="1"/>
    <col min="9729" max="9731" width="19.140625" style="95" customWidth="1"/>
    <col min="9732" max="9982" width="9.140625" style="95"/>
    <col min="9983" max="9983" width="8.140625" style="95" customWidth="1"/>
    <col min="9984" max="9984" width="82" style="95" customWidth="1"/>
    <col min="9985" max="9987" width="19.140625" style="95" customWidth="1"/>
    <col min="9988" max="10238" width="9.140625" style="95"/>
    <col min="10239" max="10239" width="8.140625" style="95" customWidth="1"/>
    <col min="10240" max="10240" width="82" style="95" customWidth="1"/>
    <col min="10241" max="10243" width="19.140625" style="95" customWidth="1"/>
    <col min="10244" max="10494" width="9.140625" style="95"/>
    <col min="10495" max="10495" width="8.140625" style="95" customWidth="1"/>
    <col min="10496" max="10496" width="82" style="95" customWidth="1"/>
    <col min="10497" max="10499" width="19.140625" style="95" customWidth="1"/>
    <col min="10500" max="10750" width="9.140625" style="95"/>
    <col min="10751" max="10751" width="8.140625" style="95" customWidth="1"/>
    <col min="10752" max="10752" width="82" style="95" customWidth="1"/>
    <col min="10753" max="10755" width="19.140625" style="95" customWidth="1"/>
    <col min="10756" max="11006" width="9.140625" style="95"/>
    <col min="11007" max="11007" width="8.140625" style="95" customWidth="1"/>
    <col min="11008" max="11008" width="82" style="95" customWidth="1"/>
    <col min="11009" max="11011" width="19.140625" style="95" customWidth="1"/>
    <col min="11012" max="11262" width="9.140625" style="95"/>
    <col min="11263" max="11263" width="8.140625" style="95" customWidth="1"/>
    <col min="11264" max="11264" width="82" style="95" customWidth="1"/>
    <col min="11265" max="11267" width="19.140625" style="95" customWidth="1"/>
    <col min="11268" max="11518" width="9.140625" style="95"/>
    <col min="11519" max="11519" width="8.140625" style="95" customWidth="1"/>
    <col min="11520" max="11520" width="82" style="95" customWidth="1"/>
    <col min="11521" max="11523" width="19.140625" style="95" customWidth="1"/>
    <col min="11524" max="11774" width="9.140625" style="95"/>
    <col min="11775" max="11775" width="8.140625" style="95" customWidth="1"/>
    <col min="11776" max="11776" width="82" style="95" customWidth="1"/>
    <col min="11777" max="11779" width="19.140625" style="95" customWidth="1"/>
    <col min="11780" max="12030" width="9.140625" style="95"/>
    <col min="12031" max="12031" width="8.140625" style="95" customWidth="1"/>
    <col min="12032" max="12032" width="82" style="95" customWidth="1"/>
    <col min="12033" max="12035" width="19.140625" style="95" customWidth="1"/>
    <col min="12036" max="12286" width="9.140625" style="95"/>
    <col min="12287" max="12287" width="8.140625" style="95" customWidth="1"/>
    <col min="12288" max="12288" width="82" style="95" customWidth="1"/>
    <col min="12289" max="12291" width="19.140625" style="95" customWidth="1"/>
    <col min="12292" max="12542" width="9.140625" style="95"/>
    <col min="12543" max="12543" width="8.140625" style="95" customWidth="1"/>
    <col min="12544" max="12544" width="82" style="95" customWidth="1"/>
    <col min="12545" max="12547" width="19.140625" style="95" customWidth="1"/>
    <col min="12548" max="12798" width="9.140625" style="95"/>
    <col min="12799" max="12799" width="8.140625" style="95" customWidth="1"/>
    <col min="12800" max="12800" width="82" style="95" customWidth="1"/>
    <col min="12801" max="12803" width="19.140625" style="95" customWidth="1"/>
    <col min="12804" max="13054" width="9.140625" style="95"/>
    <col min="13055" max="13055" width="8.140625" style="95" customWidth="1"/>
    <col min="13056" max="13056" width="82" style="95" customWidth="1"/>
    <col min="13057" max="13059" width="19.140625" style="95" customWidth="1"/>
    <col min="13060" max="13310" width="9.140625" style="95"/>
    <col min="13311" max="13311" width="8.140625" style="95" customWidth="1"/>
    <col min="13312" max="13312" width="82" style="95" customWidth="1"/>
    <col min="13313" max="13315" width="19.140625" style="95" customWidth="1"/>
    <col min="13316" max="13566" width="9.140625" style="95"/>
    <col min="13567" max="13567" width="8.140625" style="95" customWidth="1"/>
    <col min="13568" max="13568" width="82" style="95" customWidth="1"/>
    <col min="13569" max="13571" width="19.140625" style="95" customWidth="1"/>
    <col min="13572" max="13822" width="9.140625" style="95"/>
    <col min="13823" max="13823" width="8.140625" style="95" customWidth="1"/>
    <col min="13824" max="13824" width="82" style="95" customWidth="1"/>
    <col min="13825" max="13827" width="19.140625" style="95" customWidth="1"/>
    <col min="13828" max="14078" width="9.140625" style="95"/>
    <col min="14079" max="14079" width="8.140625" style="95" customWidth="1"/>
    <col min="14080" max="14080" width="82" style="95" customWidth="1"/>
    <col min="14081" max="14083" width="19.140625" style="95" customWidth="1"/>
    <col min="14084" max="14334" width="9.140625" style="95"/>
    <col min="14335" max="14335" width="8.140625" style="95" customWidth="1"/>
    <col min="14336" max="14336" width="82" style="95" customWidth="1"/>
    <col min="14337" max="14339" width="19.140625" style="95" customWidth="1"/>
    <col min="14340" max="14590" width="9.140625" style="95"/>
    <col min="14591" max="14591" width="8.140625" style="95" customWidth="1"/>
    <col min="14592" max="14592" width="82" style="95" customWidth="1"/>
    <col min="14593" max="14595" width="19.140625" style="95" customWidth="1"/>
    <col min="14596" max="14846" width="9.140625" style="95"/>
    <col min="14847" max="14847" width="8.140625" style="95" customWidth="1"/>
    <col min="14848" max="14848" width="82" style="95" customWidth="1"/>
    <col min="14849" max="14851" width="19.140625" style="95" customWidth="1"/>
    <col min="14852" max="15102" width="9.140625" style="95"/>
    <col min="15103" max="15103" width="8.140625" style="95" customWidth="1"/>
    <col min="15104" max="15104" width="82" style="95" customWidth="1"/>
    <col min="15105" max="15107" width="19.140625" style="95" customWidth="1"/>
    <col min="15108" max="15358" width="9.140625" style="95"/>
    <col min="15359" max="15359" width="8.140625" style="95" customWidth="1"/>
    <col min="15360" max="15360" width="82" style="95" customWidth="1"/>
    <col min="15361" max="15363" width="19.140625" style="95" customWidth="1"/>
    <col min="15364" max="15614" width="9.140625" style="95"/>
    <col min="15615" max="15615" width="8.140625" style="95" customWidth="1"/>
    <col min="15616" max="15616" width="82" style="95" customWidth="1"/>
    <col min="15617" max="15619" width="19.140625" style="95" customWidth="1"/>
    <col min="15620" max="15870" width="9.140625" style="95"/>
    <col min="15871" max="15871" width="8.140625" style="95" customWidth="1"/>
    <col min="15872" max="15872" width="82" style="95" customWidth="1"/>
    <col min="15873" max="15875" width="19.140625" style="95" customWidth="1"/>
    <col min="15876" max="16126" width="9.140625" style="95"/>
    <col min="16127" max="16127" width="8.140625" style="95" customWidth="1"/>
    <col min="16128" max="16128" width="82" style="95" customWidth="1"/>
    <col min="16129" max="16131" width="19.140625" style="95" customWidth="1"/>
    <col min="16132" max="16384" width="9.140625" style="95"/>
  </cols>
  <sheetData>
    <row r="1" spans="1:6" ht="28.5" customHeight="1">
      <c r="A1" s="127" t="s">
        <v>977</v>
      </c>
      <c r="B1" s="127"/>
      <c r="C1" s="127"/>
      <c r="D1" s="127"/>
      <c r="E1" s="127"/>
      <c r="F1" s="127"/>
    </row>
    <row r="2" spans="1:6" ht="28.5" customHeight="1">
      <c r="A2" s="586" t="s">
        <v>978</v>
      </c>
      <c r="B2" s="586"/>
      <c r="C2" s="586"/>
      <c r="D2" s="586"/>
      <c r="E2" s="586"/>
      <c r="F2" s="586"/>
    </row>
    <row r="3" spans="1:6">
      <c r="A3" s="131" t="s">
        <v>493</v>
      </c>
      <c r="B3" s="131"/>
      <c r="C3" s="131"/>
      <c r="D3" s="131"/>
      <c r="E3" s="131"/>
      <c r="F3" s="131"/>
    </row>
    <row r="4" spans="1:6" s="97" customFormat="1" ht="20.100000000000001" customHeight="1">
      <c r="A4" s="98" t="s">
        <v>470</v>
      </c>
      <c r="B4" s="98" t="s">
        <v>780</v>
      </c>
      <c r="C4" s="98" t="s">
        <v>781</v>
      </c>
      <c r="D4" s="98" t="s">
        <v>782</v>
      </c>
      <c r="E4" s="99" t="s">
        <v>783</v>
      </c>
      <c r="F4" s="99" t="s">
        <v>627</v>
      </c>
    </row>
    <row r="5" spans="1:6" s="97" customFormat="1" ht="12.75" customHeight="1">
      <c r="A5" s="106" t="s">
        <v>178</v>
      </c>
      <c r="B5" s="106" t="s">
        <v>179</v>
      </c>
      <c r="C5" s="106" t="s">
        <v>180</v>
      </c>
      <c r="D5" s="106" t="s">
        <v>177</v>
      </c>
      <c r="E5" s="107" t="s">
        <v>468</v>
      </c>
      <c r="F5" s="107" t="s">
        <v>623</v>
      </c>
    </row>
    <row r="6" spans="1:6" s="97" customFormat="1" ht="20.100000000000001" customHeight="1">
      <c r="A6" s="102" t="s">
        <v>0</v>
      </c>
      <c r="B6" s="103" t="s">
        <v>979</v>
      </c>
      <c r="C6" s="114">
        <f>SUM(D6:F6)</f>
        <v>343307</v>
      </c>
      <c r="D6" s="104">
        <v>337213</v>
      </c>
      <c r="E6" s="114">
        <v>5236</v>
      </c>
      <c r="F6" s="118">
        <v>858</v>
      </c>
    </row>
    <row r="7" spans="1:6" s="97" customFormat="1" ht="20.100000000000001" customHeight="1">
      <c r="A7" s="102" t="s">
        <v>1</v>
      </c>
      <c r="B7" s="103" t="s">
        <v>980</v>
      </c>
      <c r="C7" s="114">
        <f t="shared" ref="C7:C24" si="0">SUM(D7:F7)</f>
        <v>334034</v>
      </c>
      <c r="D7" s="104">
        <v>223834</v>
      </c>
      <c r="E7" s="114">
        <v>71654</v>
      </c>
      <c r="F7" s="114">
        <v>38546</v>
      </c>
    </row>
    <row r="8" spans="1:6" s="97" customFormat="1" ht="20.100000000000001" customHeight="1">
      <c r="A8" s="100" t="s">
        <v>2</v>
      </c>
      <c r="B8" s="101" t="s">
        <v>981</v>
      </c>
      <c r="C8" s="119">
        <f t="shared" si="0"/>
        <v>9273</v>
      </c>
      <c r="D8" s="105">
        <v>113379</v>
      </c>
      <c r="E8" s="119">
        <v>-66418</v>
      </c>
      <c r="F8" s="119">
        <v>-37688</v>
      </c>
    </row>
    <row r="9" spans="1:6" s="97" customFormat="1" ht="20.100000000000001" customHeight="1">
      <c r="A9" s="102" t="s">
        <v>3</v>
      </c>
      <c r="B9" s="103" t="s">
        <v>982</v>
      </c>
      <c r="C9" s="114">
        <f t="shared" si="0"/>
        <v>124505</v>
      </c>
      <c r="D9" s="104">
        <v>16964</v>
      </c>
      <c r="E9" s="114">
        <v>69551</v>
      </c>
      <c r="F9" s="114">
        <v>37990</v>
      </c>
    </row>
    <row r="10" spans="1:6" s="97" customFormat="1" ht="20.100000000000001" customHeight="1">
      <c r="A10" s="102" t="s">
        <v>4</v>
      </c>
      <c r="B10" s="103" t="s">
        <v>983</v>
      </c>
      <c r="C10" s="114">
        <f t="shared" si="0"/>
        <v>106753</v>
      </c>
      <c r="D10" s="104">
        <v>106753</v>
      </c>
      <c r="E10" s="118">
        <v>0</v>
      </c>
      <c r="F10" s="118">
        <v>0</v>
      </c>
    </row>
    <row r="11" spans="1:6" s="97" customFormat="1" ht="20.100000000000001" customHeight="1">
      <c r="A11" s="100" t="s">
        <v>5</v>
      </c>
      <c r="B11" s="101" t="s">
        <v>988</v>
      </c>
      <c r="C11" s="119">
        <f t="shared" si="0"/>
        <v>17752</v>
      </c>
      <c r="D11" s="105">
        <v>-89789</v>
      </c>
      <c r="E11" s="119">
        <v>69551</v>
      </c>
      <c r="F11" s="119">
        <v>37990</v>
      </c>
    </row>
    <row r="12" spans="1:6" s="97" customFormat="1" ht="20.100000000000001" customHeight="1">
      <c r="A12" s="100" t="s">
        <v>6</v>
      </c>
      <c r="B12" s="101" t="s">
        <v>984</v>
      </c>
      <c r="C12" s="119">
        <f t="shared" si="0"/>
        <v>27025</v>
      </c>
      <c r="D12" s="105">
        <v>23590</v>
      </c>
      <c r="E12" s="119">
        <v>3133</v>
      </c>
      <c r="F12" s="117">
        <v>302</v>
      </c>
    </row>
    <row r="13" spans="1:6" s="97" customFormat="1" ht="20.100000000000001" customHeight="1">
      <c r="A13" s="102" t="s">
        <v>7</v>
      </c>
      <c r="B13" s="103" t="s">
        <v>985</v>
      </c>
      <c r="C13" s="114">
        <f t="shared" si="0"/>
        <v>0</v>
      </c>
      <c r="D13" s="104">
        <v>0</v>
      </c>
      <c r="E13" s="118">
        <v>0</v>
      </c>
      <c r="F13" s="118">
        <v>0</v>
      </c>
    </row>
    <row r="14" spans="1:6" s="97" customFormat="1" ht="20.100000000000001" customHeight="1">
      <c r="A14" s="102" t="s">
        <v>8</v>
      </c>
      <c r="B14" s="103" t="s">
        <v>986</v>
      </c>
      <c r="C14" s="114">
        <f t="shared" si="0"/>
        <v>0</v>
      </c>
      <c r="D14" s="104">
        <v>0</v>
      </c>
      <c r="E14" s="118">
        <v>0</v>
      </c>
      <c r="F14" s="118">
        <v>0</v>
      </c>
    </row>
    <row r="15" spans="1:6" s="97" customFormat="1" ht="20.100000000000001" customHeight="1">
      <c r="A15" s="100" t="s">
        <v>9</v>
      </c>
      <c r="B15" s="101" t="s">
        <v>987</v>
      </c>
      <c r="C15" s="119">
        <f t="shared" si="0"/>
        <v>0</v>
      </c>
      <c r="D15" s="105">
        <v>0</v>
      </c>
      <c r="E15" s="117">
        <v>0</v>
      </c>
      <c r="F15" s="117">
        <v>0</v>
      </c>
    </row>
    <row r="16" spans="1:6" s="97" customFormat="1" ht="20.100000000000001" customHeight="1">
      <c r="A16" s="102" t="s">
        <v>10</v>
      </c>
      <c r="B16" s="103" t="s">
        <v>989</v>
      </c>
      <c r="C16" s="114">
        <f t="shared" si="0"/>
        <v>0</v>
      </c>
      <c r="D16" s="104">
        <v>0</v>
      </c>
      <c r="E16" s="118">
        <v>0</v>
      </c>
      <c r="F16" s="118">
        <v>0</v>
      </c>
    </row>
    <row r="17" spans="1:6" s="97" customFormat="1" ht="20.100000000000001" customHeight="1">
      <c r="A17" s="102" t="s">
        <v>11</v>
      </c>
      <c r="B17" s="103" t="s">
        <v>990</v>
      </c>
      <c r="C17" s="114">
        <f t="shared" si="0"/>
        <v>0</v>
      </c>
      <c r="D17" s="104">
        <v>0</v>
      </c>
      <c r="E17" s="118">
        <v>0</v>
      </c>
      <c r="F17" s="118">
        <v>0</v>
      </c>
    </row>
    <row r="18" spans="1:6" s="97" customFormat="1" ht="20.100000000000001" customHeight="1">
      <c r="A18" s="100" t="s">
        <v>12</v>
      </c>
      <c r="B18" s="101" t="s">
        <v>991</v>
      </c>
      <c r="C18" s="119">
        <f t="shared" si="0"/>
        <v>0</v>
      </c>
      <c r="D18" s="105">
        <v>0</v>
      </c>
      <c r="E18" s="117">
        <v>0</v>
      </c>
      <c r="F18" s="117">
        <v>0</v>
      </c>
    </row>
    <row r="19" spans="1:6" s="97" customFormat="1" ht="20.100000000000001" customHeight="1">
      <c r="A19" s="100" t="s">
        <v>13</v>
      </c>
      <c r="B19" s="101" t="s">
        <v>992</v>
      </c>
      <c r="C19" s="119">
        <f t="shared" si="0"/>
        <v>0</v>
      </c>
      <c r="D19" s="105">
        <v>0</v>
      </c>
      <c r="E19" s="117">
        <v>0</v>
      </c>
      <c r="F19" s="117">
        <v>0</v>
      </c>
    </row>
    <row r="20" spans="1:6" s="97" customFormat="1" ht="20.100000000000001" customHeight="1">
      <c r="A20" s="100" t="s">
        <v>14</v>
      </c>
      <c r="B20" s="101" t="s">
        <v>993</v>
      </c>
      <c r="C20" s="119">
        <f t="shared" si="0"/>
        <v>27025</v>
      </c>
      <c r="D20" s="105">
        <v>23590</v>
      </c>
      <c r="E20" s="119">
        <v>3133</v>
      </c>
      <c r="F20" s="117">
        <v>302</v>
      </c>
    </row>
    <row r="21" spans="1:6" s="97" customFormat="1" ht="20.100000000000001" customHeight="1">
      <c r="A21" s="100" t="s">
        <v>15</v>
      </c>
      <c r="B21" s="101" t="s">
        <v>994</v>
      </c>
      <c r="C21" s="119">
        <f t="shared" si="0"/>
        <v>26978</v>
      </c>
      <c r="D21" s="105">
        <v>23590</v>
      </c>
      <c r="E21" s="119">
        <v>3086</v>
      </c>
      <c r="F21" s="117">
        <v>302</v>
      </c>
    </row>
    <row r="22" spans="1:6" s="97" customFormat="1" ht="20.100000000000001" customHeight="1">
      <c r="A22" s="100" t="s">
        <v>53</v>
      </c>
      <c r="B22" s="101" t="s">
        <v>995</v>
      </c>
      <c r="C22" s="119">
        <f t="shared" si="0"/>
        <v>47</v>
      </c>
      <c r="D22" s="105">
        <v>0</v>
      </c>
      <c r="E22" s="117">
        <v>47</v>
      </c>
      <c r="F22" s="117">
        <v>0</v>
      </c>
    </row>
    <row r="23" spans="1:6" s="97" customFormat="1" ht="20.100000000000001" customHeight="1">
      <c r="A23" s="100" t="s">
        <v>54</v>
      </c>
      <c r="B23" s="101" t="s">
        <v>996</v>
      </c>
      <c r="C23" s="119">
        <f t="shared" si="0"/>
        <v>0</v>
      </c>
      <c r="D23" s="105">
        <v>0</v>
      </c>
      <c r="E23" s="117">
        <v>0</v>
      </c>
      <c r="F23" s="117">
        <v>0</v>
      </c>
    </row>
    <row r="24" spans="1:6" s="97" customFormat="1" ht="20.100000000000001" customHeight="1">
      <c r="A24" s="100" t="s">
        <v>55</v>
      </c>
      <c r="B24" s="101" t="s">
        <v>997</v>
      </c>
      <c r="C24" s="119">
        <f t="shared" si="0"/>
        <v>0</v>
      </c>
      <c r="D24" s="105">
        <v>0</v>
      </c>
      <c r="E24" s="117">
        <v>0</v>
      </c>
      <c r="F24" s="117">
        <v>0</v>
      </c>
    </row>
    <row r="25" spans="1:6">
      <c r="A25" s="96"/>
      <c r="B25" s="96"/>
      <c r="C25" s="96"/>
      <c r="D25" s="96"/>
      <c r="E25" s="96"/>
      <c r="F25" s="96"/>
    </row>
  </sheetData>
  <mergeCells count="3">
    <mergeCell ref="A1:F1"/>
    <mergeCell ref="A2:F2"/>
    <mergeCell ref="A3:F3"/>
  </mergeCells>
  <pageMargins left="0.74803149606299213" right="0.74803149606299213" top="0.78740157480314965" bottom="0.78740157480314965" header="0" footer="0.51181102362204722"/>
  <pageSetup orientation="landscape" horizontalDpi="300" verticalDpi="300" r:id="rId1"/>
  <headerFooter alignWithMargins="0">
    <oddFooter>&amp;P. oldal, összesen: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I9"/>
  <sheetViews>
    <sheetView view="pageBreakPreview" zoomScaleNormal="100" zoomScaleSheetLayoutView="100" workbookViewId="0">
      <selection sqref="A1:H1"/>
    </sheetView>
  </sheetViews>
  <sheetFormatPr defaultRowHeight="12.75"/>
  <cols>
    <col min="1" max="1" width="4.42578125" style="115" customWidth="1"/>
    <col min="2" max="2" width="30.140625" style="115" customWidth="1"/>
    <col min="3" max="3" width="13.85546875" style="115" customWidth="1"/>
    <col min="4" max="4" width="20.7109375" style="115" customWidth="1"/>
    <col min="5" max="5" width="14.85546875" style="115" customWidth="1"/>
    <col min="6" max="6" width="13.85546875" style="115" customWidth="1"/>
    <col min="7" max="7" width="14.5703125" style="115" customWidth="1"/>
    <col min="8" max="8" width="14.7109375" style="115" customWidth="1"/>
    <col min="9" max="247" width="9.140625" style="115"/>
    <col min="248" max="248" width="8.140625" style="115" customWidth="1"/>
    <col min="249" max="249" width="82" style="115" customWidth="1"/>
    <col min="250" max="252" width="19.140625" style="115" customWidth="1"/>
    <col min="253" max="503" width="9.140625" style="115"/>
    <col min="504" max="504" width="8.140625" style="115" customWidth="1"/>
    <col min="505" max="505" width="82" style="115" customWidth="1"/>
    <col min="506" max="508" width="19.140625" style="115" customWidth="1"/>
    <col min="509" max="759" width="9.140625" style="115"/>
    <col min="760" max="760" width="8.140625" style="115" customWidth="1"/>
    <col min="761" max="761" width="82" style="115" customWidth="1"/>
    <col min="762" max="764" width="19.140625" style="115" customWidth="1"/>
    <col min="765" max="1015" width="9.140625" style="115"/>
    <col min="1016" max="1016" width="8.140625" style="115" customWidth="1"/>
    <col min="1017" max="1017" width="82" style="115" customWidth="1"/>
    <col min="1018" max="1020" width="19.140625" style="115" customWidth="1"/>
    <col min="1021" max="1271" width="9.140625" style="115"/>
    <col min="1272" max="1272" width="8.140625" style="115" customWidth="1"/>
    <col min="1273" max="1273" width="82" style="115" customWidth="1"/>
    <col min="1274" max="1276" width="19.140625" style="115" customWidth="1"/>
    <col min="1277" max="1527" width="9.140625" style="115"/>
    <col min="1528" max="1528" width="8.140625" style="115" customWidth="1"/>
    <col min="1529" max="1529" width="82" style="115" customWidth="1"/>
    <col min="1530" max="1532" width="19.140625" style="115" customWidth="1"/>
    <col min="1533" max="1783" width="9.140625" style="115"/>
    <col min="1784" max="1784" width="8.140625" style="115" customWidth="1"/>
    <col min="1785" max="1785" width="82" style="115" customWidth="1"/>
    <col min="1786" max="1788" width="19.140625" style="115" customWidth="1"/>
    <col min="1789" max="2039" width="9.140625" style="115"/>
    <col min="2040" max="2040" width="8.140625" style="115" customWidth="1"/>
    <col min="2041" max="2041" width="82" style="115" customWidth="1"/>
    <col min="2042" max="2044" width="19.140625" style="115" customWidth="1"/>
    <col min="2045" max="2295" width="9.140625" style="115"/>
    <col min="2296" max="2296" width="8.140625" style="115" customWidth="1"/>
    <col min="2297" max="2297" width="82" style="115" customWidth="1"/>
    <col min="2298" max="2300" width="19.140625" style="115" customWidth="1"/>
    <col min="2301" max="2551" width="9.140625" style="115"/>
    <col min="2552" max="2552" width="8.140625" style="115" customWidth="1"/>
    <col min="2553" max="2553" width="82" style="115" customWidth="1"/>
    <col min="2554" max="2556" width="19.140625" style="115" customWidth="1"/>
    <col min="2557" max="2807" width="9.140625" style="115"/>
    <col min="2808" max="2808" width="8.140625" style="115" customWidth="1"/>
    <col min="2809" max="2809" width="82" style="115" customWidth="1"/>
    <col min="2810" max="2812" width="19.140625" style="115" customWidth="1"/>
    <col min="2813" max="3063" width="9.140625" style="115"/>
    <col min="3064" max="3064" width="8.140625" style="115" customWidth="1"/>
    <col min="3065" max="3065" width="82" style="115" customWidth="1"/>
    <col min="3066" max="3068" width="19.140625" style="115" customWidth="1"/>
    <col min="3069" max="3319" width="9.140625" style="115"/>
    <col min="3320" max="3320" width="8.140625" style="115" customWidth="1"/>
    <col min="3321" max="3321" width="82" style="115" customWidth="1"/>
    <col min="3322" max="3324" width="19.140625" style="115" customWidth="1"/>
    <col min="3325" max="3575" width="9.140625" style="115"/>
    <col min="3576" max="3576" width="8.140625" style="115" customWidth="1"/>
    <col min="3577" max="3577" width="82" style="115" customWidth="1"/>
    <col min="3578" max="3580" width="19.140625" style="115" customWidth="1"/>
    <col min="3581" max="3831" width="9.140625" style="115"/>
    <col min="3832" max="3832" width="8.140625" style="115" customWidth="1"/>
    <col min="3833" max="3833" width="82" style="115" customWidth="1"/>
    <col min="3834" max="3836" width="19.140625" style="115" customWidth="1"/>
    <col min="3837" max="4087" width="9.140625" style="115"/>
    <col min="4088" max="4088" width="8.140625" style="115" customWidth="1"/>
    <col min="4089" max="4089" width="82" style="115" customWidth="1"/>
    <col min="4090" max="4092" width="19.140625" style="115" customWidth="1"/>
    <col min="4093" max="4343" width="9.140625" style="115"/>
    <col min="4344" max="4344" width="8.140625" style="115" customWidth="1"/>
    <col min="4345" max="4345" width="82" style="115" customWidth="1"/>
    <col min="4346" max="4348" width="19.140625" style="115" customWidth="1"/>
    <col min="4349" max="4599" width="9.140625" style="115"/>
    <col min="4600" max="4600" width="8.140625" style="115" customWidth="1"/>
    <col min="4601" max="4601" width="82" style="115" customWidth="1"/>
    <col min="4602" max="4604" width="19.140625" style="115" customWidth="1"/>
    <col min="4605" max="4855" width="9.140625" style="115"/>
    <col min="4856" max="4856" width="8.140625" style="115" customWidth="1"/>
    <col min="4857" max="4857" width="82" style="115" customWidth="1"/>
    <col min="4858" max="4860" width="19.140625" style="115" customWidth="1"/>
    <col min="4861" max="5111" width="9.140625" style="115"/>
    <col min="5112" max="5112" width="8.140625" style="115" customWidth="1"/>
    <col min="5113" max="5113" width="82" style="115" customWidth="1"/>
    <col min="5114" max="5116" width="19.140625" style="115" customWidth="1"/>
    <col min="5117" max="5367" width="9.140625" style="115"/>
    <col min="5368" max="5368" width="8.140625" style="115" customWidth="1"/>
    <col min="5369" max="5369" width="82" style="115" customWidth="1"/>
    <col min="5370" max="5372" width="19.140625" style="115" customWidth="1"/>
    <col min="5373" max="5623" width="9.140625" style="115"/>
    <col min="5624" max="5624" width="8.140625" style="115" customWidth="1"/>
    <col min="5625" max="5625" width="82" style="115" customWidth="1"/>
    <col min="5626" max="5628" width="19.140625" style="115" customWidth="1"/>
    <col min="5629" max="5879" width="9.140625" style="115"/>
    <col min="5880" max="5880" width="8.140625" style="115" customWidth="1"/>
    <col min="5881" max="5881" width="82" style="115" customWidth="1"/>
    <col min="5882" max="5884" width="19.140625" style="115" customWidth="1"/>
    <col min="5885" max="6135" width="9.140625" style="115"/>
    <col min="6136" max="6136" width="8.140625" style="115" customWidth="1"/>
    <col min="6137" max="6137" width="82" style="115" customWidth="1"/>
    <col min="6138" max="6140" width="19.140625" style="115" customWidth="1"/>
    <col min="6141" max="6391" width="9.140625" style="115"/>
    <col min="6392" max="6392" width="8.140625" style="115" customWidth="1"/>
    <col min="6393" max="6393" width="82" style="115" customWidth="1"/>
    <col min="6394" max="6396" width="19.140625" style="115" customWidth="1"/>
    <col min="6397" max="6647" width="9.140625" style="115"/>
    <col min="6648" max="6648" width="8.140625" style="115" customWidth="1"/>
    <col min="6649" max="6649" width="82" style="115" customWidth="1"/>
    <col min="6650" max="6652" width="19.140625" style="115" customWidth="1"/>
    <col min="6653" max="6903" width="9.140625" style="115"/>
    <col min="6904" max="6904" width="8.140625" style="115" customWidth="1"/>
    <col min="6905" max="6905" width="82" style="115" customWidth="1"/>
    <col min="6906" max="6908" width="19.140625" style="115" customWidth="1"/>
    <col min="6909" max="7159" width="9.140625" style="115"/>
    <col min="7160" max="7160" width="8.140625" style="115" customWidth="1"/>
    <col min="7161" max="7161" width="82" style="115" customWidth="1"/>
    <col min="7162" max="7164" width="19.140625" style="115" customWidth="1"/>
    <col min="7165" max="7415" width="9.140625" style="115"/>
    <col min="7416" max="7416" width="8.140625" style="115" customWidth="1"/>
    <col min="7417" max="7417" width="82" style="115" customWidth="1"/>
    <col min="7418" max="7420" width="19.140625" style="115" customWidth="1"/>
    <col min="7421" max="7671" width="9.140625" style="115"/>
    <col min="7672" max="7672" width="8.140625" style="115" customWidth="1"/>
    <col min="7673" max="7673" width="82" style="115" customWidth="1"/>
    <col min="7674" max="7676" width="19.140625" style="115" customWidth="1"/>
    <col min="7677" max="7927" width="9.140625" style="115"/>
    <col min="7928" max="7928" width="8.140625" style="115" customWidth="1"/>
    <col min="7929" max="7929" width="82" style="115" customWidth="1"/>
    <col min="7930" max="7932" width="19.140625" style="115" customWidth="1"/>
    <col min="7933" max="8183" width="9.140625" style="115"/>
    <col min="8184" max="8184" width="8.140625" style="115" customWidth="1"/>
    <col min="8185" max="8185" width="82" style="115" customWidth="1"/>
    <col min="8186" max="8188" width="19.140625" style="115" customWidth="1"/>
    <col min="8189" max="8439" width="9.140625" style="115"/>
    <col min="8440" max="8440" width="8.140625" style="115" customWidth="1"/>
    <col min="8441" max="8441" width="82" style="115" customWidth="1"/>
    <col min="8442" max="8444" width="19.140625" style="115" customWidth="1"/>
    <col min="8445" max="8695" width="9.140625" style="115"/>
    <col min="8696" max="8696" width="8.140625" style="115" customWidth="1"/>
    <col min="8697" max="8697" width="82" style="115" customWidth="1"/>
    <col min="8698" max="8700" width="19.140625" style="115" customWidth="1"/>
    <col min="8701" max="8951" width="9.140625" style="115"/>
    <col min="8952" max="8952" width="8.140625" style="115" customWidth="1"/>
    <col min="8953" max="8953" width="82" style="115" customWidth="1"/>
    <col min="8954" max="8956" width="19.140625" style="115" customWidth="1"/>
    <col min="8957" max="9207" width="9.140625" style="115"/>
    <col min="9208" max="9208" width="8.140625" style="115" customWidth="1"/>
    <col min="9209" max="9209" width="82" style="115" customWidth="1"/>
    <col min="9210" max="9212" width="19.140625" style="115" customWidth="1"/>
    <col min="9213" max="9463" width="9.140625" style="115"/>
    <col min="9464" max="9464" width="8.140625" style="115" customWidth="1"/>
    <col min="9465" max="9465" width="82" style="115" customWidth="1"/>
    <col min="9466" max="9468" width="19.140625" style="115" customWidth="1"/>
    <col min="9469" max="9719" width="9.140625" style="115"/>
    <col min="9720" max="9720" width="8.140625" style="115" customWidth="1"/>
    <col min="9721" max="9721" width="82" style="115" customWidth="1"/>
    <col min="9722" max="9724" width="19.140625" style="115" customWidth="1"/>
    <col min="9725" max="9975" width="9.140625" style="115"/>
    <col min="9976" max="9976" width="8.140625" style="115" customWidth="1"/>
    <col min="9977" max="9977" width="82" style="115" customWidth="1"/>
    <col min="9978" max="9980" width="19.140625" style="115" customWidth="1"/>
    <col min="9981" max="10231" width="9.140625" style="115"/>
    <col min="10232" max="10232" width="8.140625" style="115" customWidth="1"/>
    <col min="10233" max="10233" width="82" style="115" customWidth="1"/>
    <col min="10234" max="10236" width="19.140625" style="115" customWidth="1"/>
    <col min="10237" max="10487" width="9.140625" style="115"/>
    <col min="10488" max="10488" width="8.140625" style="115" customWidth="1"/>
    <col min="10489" max="10489" width="82" style="115" customWidth="1"/>
    <col min="10490" max="10492" width="19.140625" style="115" customWidth="1"/>
    <col min="10493" max="10743" width="9.140625" style="115"/>
    <col min="10744" max="10744" width="8.140625" style="115" customWidth="1"/>
    <col min="10745" max="10745" width="82" style="115" customWidth="1"/>
    <col min="10746" max="10748" width="19.140625" style="115" customWidth="1"/>
    <col min="10749" max="10999" width="9.140625" style="115"/>
    <col min="11000" max="11000" width="8.140625" style="115" customWidth="1"/>
    <col min="11001" max="11001" width="82" style="115" customWidth="1"/>
    <col min="11002" max="11004" width="19.140625" style="115" customWidth="1"/>
    <col min="11005" max="11255" width="9.140625" style="115"/>
    <col min="11256" max="11256" width="8.140625" style="115" customWidth="1"/>
    <col min="11257" max="11257" width="82" style="115" customWidth="1"/>
    <col min="11258" max="11260" width="19.140625" style="115" customWidth="1"/>
    <col min="11261" max="11511" width="9.140625" style="115"/>
    <col min="11512" max="11512" width="8.140625" style="115" customWidth="1"/>
    <col min="11513" max="11513" width="82" style="115" customWidth="1"/>
    <col min="11514" max="11516" width="19.140625" style="115" customWidth="1"/>
    <col min="11517" max="11767" width="9.140625" style="115"/>
    <col min="11768" max="11768" width="8.140625" style="115" customWidth="1"/>
    <col min="11769" max="11769" width="82" style="115" customWidth="1"/>
    <col min="11770" max="11772" width="19.140625" style="115" customWidth="1"/>
    <col min="11773" max="12023" width="9.140625" style="115"/>
    <col min="12024" max="12024" width="8.140625" style="115" customWidth="1"/>
    <col min="12025" max="12025" width="82" style="115" customWidth="1"/>
    <col min="12026" max="12028" width="19.140625" style="115" customWidth="1"/>
    <col min="12029" max="12279" width="9.140625" style="115"/>
    <col min="12280" max="12280" width="8.140625" style="115" customWidth="1"/>
    <col min="12281" max="12281" width="82" style="115" customWidth="1"/>
    <col min="12282" max="12284" width="19.140625" style="115" customWidth="1"/>
    <col min="12285" max="12535" width="9.140625" style="115"/>
    <col min="12536" max="12536" width="8.140625" style="115" customWidth="1"/>
    <col min="12537" max="12537" width="82" style="115" customWidth="1"/>
    <col min="12538" max="12540" width="19.140625" style="115" customWidth="1"/>
    <col min="12541" max="12791" width="9.140625" style="115"/>
    <col min="12792" max="12792" width="8.140625" style="115" customWidth="1"/>
    <col min="12793" max="12793" width="82" style="115" customWidth="1"/>
    <col min="12794" max="12796" width="19.140625" style="115" customWidth="1"/>
    <col min="12797" max="13047" width="9.140625" style="115"/>
    <col min="13048" max="13048" width="8.140625" style="115" customWidth="1"/>
    <col min="13049" max="13049" width="82" style="115" customWidth="1"/>
    <col min="13050" max="13052" width="19.140625" style="115" customWidth="1"/>
    <col min="13053" max="13303" width="9.140625" style="115"/>
    <col min="13304" max="13304" width="8.140625" style="115" customWidth="1"/>
    <col min="13305" max="13305" width="82" style="115" customWidth="1"/>
    <col min="13306" max="13308" width="19.140625" style="115" customWidth="1"/>
    <col min="13309" max="13559" width="9.140625" style="115"/>
    <col min="13560" max="13560" width="8.140625" style="115" customWidth="1"/>
    <col min="13561" max="13561" width="82" style="115" customWidth="1"/>
    <col min="13562" max="13564" width="19.140625" style="115" customWidth="1"/>
    <col min="13565" max="13815" width="9.140625" style="115"/>
    <col min="13816" max="13816" width="8.140625" style="115" customWidth="1"/>
    <col min="13817" max="13817" width="82" style="115" customWidth="1"/>
    <col min="13818" max="13820" width="19.140625" style="115" customWidth="1"/>
    <col min="13821" max="14071" width="9.140625" style="115"/>
    <col min="14072" max="14072" width="8.140625" style="115" customWidth="1"/>
    <col min="14073" max="14073" width="82" style="115" customWidth="1"/>
    <col min="14074" max="14076" width="19.140625" style="115" customWidth="1"/>
    <col min="14077" max="14327" width="9.140625" style="115"/>
    <col min="14328" max="14328" width="8.140625" style="115" customWidth="1"/>
    <col min="14329" max="14329" width="82" style="115" customWidth="1"/>
    <col min="14330" max="14332" width="19.140625" style="115" customWidth="1"/>
    <col min="14333" max="14583" width="9.140625" style="115"/>
    <col min="14584" max="14584" width="8.140625" style="115" customWidth="1"/>
    <col min="14585" max="14585" width="82" style="115" customWidth="1"/>
    <col min="14586" max="14588" width="19.140625" style="115" customWidth="1"/>
    <col min="14589" max="14839" width="9.140625" style="115"/>
    <col min="14840" max="14840" width="8.140625" style="115" customWidth="1"/>
    <col min="14841" max="14841" width="82" style="115" customWidth="1"/>
    <col min="14842" max="14844" width="19.140625" style="115" customWidth="1"/>
    <col min="14845" max="15095" width="9.140625" style="115"/>
    <col min="15096" max="15096" width="8.140625" style="115" customWidth="1"/>
    <col min="15097" max="15097" width="82" style="115" customWidth="1"/>
    <col min="15098" max="15100" width="19.140625" style="115" customWidth="1"/>
    <col min="15101" max="15351" width="9.140625" style="115"/>
    <col min="15352" max="15352" width="8.140625" style="115" customWidth="1"/>
    <col min="15353" max="15353" width="82" style="115" customWidth="1"/>
    <col min="15354" max="15356" width="19.140625" style="115" customWidth="1"/>
    <col min="15357" max="15607" width="9.140625" style="115"/>
    <col min="15608" max="15608" width="8.140625" style="115" customWidth="1"/>
    <col min="15609" max="15609" width="82" style="115" customWidth="1"/>
    <col min="15610" max="15612" width="19.140625" style="115" customWidth="1"/>
    <col min="15613" max="15863" width="9.140625" style="115"/>
    <col min="15864" max="15864" width="8.140625" style="115" customWidth="1"/>
    <col min="15865" max="15865" width="82" style="115" customWidth="1"/>
    <col min="15866" max="15868" width="19.140625" style="115" customWidth="1"/>
    <col min="15869" max="16119" width="9.140625" style="115"/>
    <col min="16120" max="16120" width="8.140625" style="115" customWidth="1"/>
    <col min="16121" max="16121" width="82" style="115" customWidth="1"/>
    <col min="16122" max="16124" width="19.140625" style="115" customWidth="1"/>
    <col min="16125" max="16384" width="9.140625" style="115"/>
  </cols>
  <sheetData>
    <row r="1" spans="1:9" ht="28.5" customHeight="1">
      <c r="A1" s="550" t="s">
        <v>1016</v>
      </c>
      <c r="B1" s="550"/>
      <c r="C1" s="550"/>
      <c r="D1" s="550"/>
      <c r="E1" s="550"/>
      <c r="F1" s="550"/>
      <c r="G1" s="550"/>
      <c r="H1" s="550"/>
    </row>
    <row r="2" spans="1:9" ht="28.5" customHeight="1">
      <c r="A2" s="586" t="s">
        <v>1014</v>
      </c>
      <c r="B2" s="586"/>
      <c r="C2" s="586"/>
      <c r="D2" s="586"/>
      <c r="E2" s="586"/>
      <c r="F2" s="586"/>
      <c r="G2" s="586"/>
      <c r="H2" s="586"/>
      <c r="I2" s="116"/>
    </row>
    <row r="3" spans="1:9">
      <c r="A3" s="131" t="s">
        <v>493</v>
      </c>
      <c r="B3" s="131"/>
      <c r="C3" s="131"/>
      <c r="D3" s="131"/>
      <c r="E3" s="131"/>
      <c r="F3" s="131"/>
      <c r="G3" s="131"/>
      <c r="H3" s="131"/>
    </row>
    <row r="4" spans="1:9" s="97" customFormat="1" ht="60" customHeight="1">
      <c r="A4" s="98" t="s">
        <v>470</v>
      </c>
      <c r="B4" s="98" t="s">
        <v>998</v>
      </c>
      <c r="C4" s="98" t="s">
        <v>999</v>
      </c>
      <c r="D4" s="99" t="s">
        <v>1015</v>
      </c>
      <c r="E4" s="98" t="s">
        <v>1000</v>
      </c>
      <c r="F4" s="98" t="s">
        <v>1001</v>
      </c>
      <c r="G4" s="98" t="s">
        <v>1002</v>
      </c>
      <c r="H4" s="98" t="s">
        <v>1003</v>
      </c>
    </row>
    <row r="5" spans="1:9" s="97" customFormat="1" ht="12.75" customHeight="1">
      <c r="A5" s="106" t="s">
        <v>178</v>
      </c>
      <c r="B5" s="106" t="s">
        <v>179</v>
      </c>
      <c r="C5" s="106" t="s">
        <v>180</v>
      </c>
      <c r="D5" s="107" t="s">
        <v>468</v>
      </c>
      <c r="E5" s="107" t="s">
        <v>623</v>
      </c>
      <c r="F5" s="107" t="s">
        <v>624</v>
      </c>
      <c r="G5" s="107" t="s">
        <v>638</v>
      </c>
      <c r="H5" s="107" t="s">
        <v>639</v>
      </c>
    </row>
    <row r="6" spans="1:9" s="97" customFormat="1" ht="60" customHeight="1">
      <c r="A6" s="122" t="s">
        <v>0</v>
      </c>
      <c r="B6" s="126" t="s">
        <v>1004</v>
      </c>
      <c r="C6" s="123" t="s">
        <v>1005</v>
      </c>
      <c r="D6" s="123" t="s">
        <v>1006</v>
      </c>
      <c r="E6" s="123" t="s">
        <v>1007</v>
      </c>
      <c r="F6" s="124">
        <v>0.49</v>
      </c>
      <c r="G6" s="123" t="s">
        <v>1008</v>
      </c>
      <c r="H6" s="125">
        <v>0.51</v>
      </c>
    </row>
    <row r="7" spans="1:9" s="97" customFormat="1" ht="60" customHeight="1">
      <c r="A7" s="122" t="s">
        <v>1</v>
      </c>
      <c r="B7" s="126" t="s">
        <v>1017</v>
      </c>
      <c r="C7" s="123" t="s">
        <v>1018</v>
      </c>
      <c r="D7" s="123" t="s">
        <v>1019</v>
      </c>
      <c r="E7" s="123" t="s">
        <v>1021</v>
      </c>
      <c r="F7" s="124">
        <v>0.97</v>
      </c>
      <c r="G7" s="123" t="s">
        <v>1020</v>
      </c>
      <c r="H7" s="125">
        <v>0.03</v>
      </c>
    </row>
    <row r="8" spans="1:9" s="97" customFormat="1" ht="60" customHeight="1">
      <c r="A8" s="122" t="s">
        <v>2</v>
      </c>
      <c r="B8" s="126" t="s">
        <v>1009</v>
      </c>
      <c r="C8" s="123" t="s">
        <v>1010</v>
      </c>
      <c r="D8" s="126" t="s">
        <v>1011</v>
      </c>
      <c r="E8" s="123" t="s">
        <v>1012</v>
      </c>
      <c r="F8" s="124">
        <v>0.81</v>
      </c>
      <c r="G8" s="123" t="s">
        <v>1013</v>
      </c>
      <c r="H8" s="125">
        <v>0.19</v>
      </c>
    </row>
    <row r="9" spans="1:9">
      <c r="A9" s="96"/>
      <c r="B9" s="96"/>
      <c r="C9" s="96"/>
      <c r="D9" s="96"/>
    </row>
  </sheetData>
  <mergeCells count="3">
    <mergeCell ref="A2:H2"/>
    <mergeCell ref="A3:H3"/>
    <mergeCell ref="A1:H1"/>
  </mergeCells>
  <pageMargins left="0.74803149606299213" right="0.74803149606299213" top="0.78740157480314965" bottom="0.78740157480314965" header="0" footer="0.51181102362204722"/>
  <pageSetup scale="97" orientation="landscape" horizontalDpi="300" verticalDpi="300" r:id="rId1"/>
  <headerFooter alignWithMargins="0">
    <oddFooter>&amp;P. oldal, összesen: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BK32"/>
  <sheetViews>
    <sheetView view="pageBreakPreview" topLeftCell="A13" zoomScale="90" zoomScaleSheetLayoutView="90" workbookViewId="0">
      <selection sqref="A1:BK1"/>
    </sheetView>
  </sheetViews>
  <sheetFormatPr defaultRowHeight="12.75"/>
  <cols>
    <col min="1" max="1" width="2.42578125" style="4" customWidth="1"/>
    <col min="2" max="2" width="2.140625" style="4" customWidth="1"/>
    <col min="3" max="17" width="2.7109375" style="1" customWidth="1"/>
    <col min="18" max="18" width="2.7109375" style="1" hidden="1" customWidth="1"/>
    <col min="19" max="30" width="2.7109375" style="1" customWidth="1"/>
    <col min="31" max="31" width="3.42578125" style="1" customWidth="1"/>
    <col min="32" max="32" width="3" style="1" customWidth="1"/>
    <col min="33" max="45" width="2.7109375" style="1" customWidth="1"/>
    <col min="46" max="46" width="3.42578125" style="1" customWidth="1"/>
    <col min="47" max="47" width="3.28515625" style="1" customWidth="1"/>
    <col min="48" max="48" width="2.7109375" style="1" customWidth="1"/>
    <col min="49" max="49" width="2.7109375" style="39" hidden="1" customWidth="1"/>
    <col min="50" max="61" width="2.7109375" style="1" customWidth="1"/>
    <col min="62" max="62" width="3.140625" style="1" customWidth="1"/>
    <col min="63" max="63" width="3" style="1" customWidth="1"/>
    <col min="64" max="16384" width="9.140625" style="1"/>
  </cols>
  <sheetData>
    <row r="1" spans="1:63" ht="28.5" customHeight="1">
      <c r="A1" s="312" t="s">
        <v>727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</row>
    <row r="2" spans="1:63" ht="28.5" customHeight="1">
      <c r="A2" s="322" t="s">
        <v>492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23"/>
      <c r="BH2" s="323"/>
      <c r="BI2" s="323"/>
      <c r="BJ2" s="323"/>
      <c r="BK2" s="324"/>
    </row>
    <row r="3" spans="1:63" ht="15" customHeight="1">
      <c r="A3" s="315" t="s">
        <v>496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7"/>
    </row>
    <row r="4" spans="1:63" ht="15.95" customHeight="1">
      <c r="A4" s="314" t="s">
        <v>493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</row>
    <row r="5" spans="1:63" ht="15.95" customHeight="1">
      <c r="A5" s="298" t="s">
        <v>470</v>
      </c>
      <c r="B5" s="298"/>
      <c r="C5" s="299" t="s">
        <v>494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 t="s">
        <v>495</v>
      </c>
      <c r="AH5" s="299"/>
      <c r="AI5" s="299"/>
      <c r="AJ5" s="299"/>
      <c r="AK5" s="299"/>
      <c r="AL5" s="299"/>
      <c r="AM5" s="299"/>
      <c r="AN5" s="299"/>
      <c r="AO5" s="299"/>
      <c r="AP5" s="299"/>
      <c r="AQ5" s="299"/>
      <c r="AR5" s="299"/>
      <c r="AS5" s="299"/>
      <c r="AT5" s="299"/>
      <c r="AU5" s="299"/>
      <c r="AV5" s="299"/>
      <c r="AW5" s="299"/>
      <c r="AX5" s="299"/>
      <c r="AY5" s="299"/>
      <c r="AZ5" s="299"/>
      <c r="BA5" s="299"/>
      <c r="BB5" s="299"/>
      <c r="BC5" s="299"/>
      <c r="BD5" s="299"/>
      <c r="BE5" s="299"/>
      <c r="BF5" s="299"/>
      <c r="BG5" s="299"/>
      <c r="BH5" s="299"/>
      <c r="BI5" s="299"/>
      <c r="BJ5" s="299"/>
      <c r="BK5" s="299"/>
    </row>
    <row r="6" spans="1:63" ht="35.1" customHeight="1">
      <c r="A6" s="298"/>
      <c r="B6" s="298"/>
      <c r="C6" s="328" t="s">
        <v>26</v>
      </c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25"/>
      <c r="S6" s="318" t="s">
        <v>243</v>
      </c>
      <c r="T6" s="319"/>
      <c r="U6" s="319"/>
      <c r="V6" s="319"/>
      <c r="W6" s="318" t="s">
        <v>465</v>
      </c>
      <c r="X6" s="319"/>
      <c r="Y6" s="319"/>
      <c r="Z6" s="319"/>
      <c r="AA6" s="318" t="s">
        <v>466</v>
      </c>
      <c r="AB6" s="319"/>
      <c r="AC6" s="319"/>
      <c r="AD6" s="319"/>
      <c r="AE6" s="318" t="s">
        <v>467</v>
      </c>
      <c r="AF6" s="319"/>
      <c r="AG6" s="319" t="s">
        <v>26</v>
      </c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3"/>
      <c r="AX6" s="318" t="s">
        <v>243</v>
      </c>
      <c r="AY6" s="319"/>
      <c r="AZ6" s="319"/>
      <c r="BA6" s="319"/>
      <c r="BB6" s="318" t="s">
        <v>465</v>
      </c>
      <c r="BC6" s="319"/>
      <c r="BD6" s="319"/>
      <c r="BE6" s="319"/>
      <c r="BF6" s="318" t="s">
        <v>466</v>
      </c>
      <c r="BG6" s="319"/>
      <c r="BH6" s="319"/>
      <c r="BI6" s="319"/>
      <c r="BJ6" s="318" t="s">
        <v>467</v>
      </c>
      <c r="BK6" s="319"/>
    </row>
    <row r="7" spans="1:63">
      <c r="A7" s="297" t="s">
        <v>178</v>
      </c>
      <c r="B7" s="297"/>
      <c r="C7" s="306" t="s">
        <v>179</v>
      </c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26"/>
      <c r="S7" s="306" t="s">
        <v>180</v>
      </c>
      <c r="T7" s="306"/>
      <c r="U7" s="306"/>
      <c r="V7" s="306"/>
      <c r="W7" s="306" t="s">
        <v>177</v>
      </c>
      <c r="X7" s="306"/>
      <c r="Y7" s="306"/>
      <c r="Z7" s="306"/>
      <c r="AA7" s="306" t="s">
        <v>468</v>
      </c>
      <c r="AB7" s="306"/>
      <c r="AC7" s="306"/>
      <c r="AD7" s="306"/>
      <c r="AE7" s="306" t="s">
        <v>623</v>
      </c>
      <c r="AF7" s="306"/>
      <c r="AG7" s="306" t="s">
        <v>624</v>
      </c>
      <c r="AH7" s="306"/>
      <c r="AI7" s="306"/>
      <c r="AJ7" s="306"/>
      <c r="AK7" s="306"/>
      <c r="AL7" s="306"/>
      <c r="AM7" s="306"/>
      <c r="AN7" s="306"/>
      <c r="AO7" s="306"/>
      <c r="AP7" s="306"/>
      <c r="AQ7" s="306"/>
      <c r="AR7" s="306"/>
      <c r="AS7" s="306"/>
      <c r="AT7" s="306"/>
      <c r="AU7" s="306"/>
      <c r="AV7" s="306"/>
      <c r="AW7" s="34"/>
      <c r="AX7" s="313" t="s">
        <v>638</v>
      </c>
      <c r="AY7" s="313"/>
      <c r="AZ7" s="313"/>
      <c r="BA7" s="313"/>
      <c r="BB7" s="313" t="s">
        <v>639</v>
      </c>
      <c r="BC7" s="313"/>
      <c r="BD7" s="313"/>
      <c r="BE7" s="313"/>
      <c r="BF7" s="313" t="s">
        <v>640</v>
      </c>
      <c r="BG7" s="313"/>
      <c r="BH7" s="313"/>
      <c r="BI7" s="313"/>
      <c r="BJ7" s="313" t="s">
        <v>641</v>
      </c>
      <c r="BK7" s="313"/>
    </row>
    <row r="8" spans="1:63" ht="20.100000000000001" customHeight="1">
      <c r="A8" s="291" t="s">
        <v>0</v>
      </c>
      <c r="B8" s="292"/>
      <c r="C8" s="293" t="s">
        <v>707</v>
      </c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7" t="s">
        <v>266</v>
      </c>
      <c r="S8" s="294">
        <f>VLOOKUP(R8,'01'!$AC$8:$BH$206,3,)</f>
        <v>172373</v>
      </c>
      <c r="T8" s="294"/>
      <c r="U8" s="294"/>
      <c r="V8" s="294"/>
      <c r="W8" s="294">
        <f>VLOOKUP(R8,'01'!$AC$8:$BH$206,7,)</f>
        <v>207667</v>
      </c>
      <c r="X8" s="294"/>
      <c r="Y8" s="294"/>
      <c r="Z8" s="294"/>
      <c r="AA8" s="294">
        <f>VLOOKUP(R8,'01'!$AC$8:$BH$206,27,)</f>
        <v>207667</v>
      </c>
      <c r="AB8" s="294"/>
      <c r="AC8" s="294"/>
      <c r="AD8" s="294"/>
      <c r="AE8" s="157">
        <f>IF(W8&lt;&gt;"",AA8/W8,"n.é.")</f>
        <v>1</v>
      </c>
      <c r="AF8" s="158"/>
      <c r="AG8" s="293" t="s">
        <v>501</v>
      </c>
      <c r="AH8" s="293"/>
      <c r="AI8" s="293"/>
      <c r="AJ8" s="293"/>
      <c r="AK8" s="293"/>
      <c r="AL8" s="293"/>
      <c r="AM8" s="293"/>
      <c r="AN8" s="293"/>
      <c r="AO8" s="293"/>
      <c r="AP8" s="293"/>
      <c r="AQ8" s="293"/>
      <c r="AR8" s="293"/>
      <c r="AS8" s="293"/>
      <c r="AT8" s="293"/>
      <c r="AU8" s="293"/>
      <c r="AV8" s="293"/>
      <c r="AW8" s="27" t="s">
        <v>32</v>
      </c>
      <c r="AX8" s="320">
        <f>VLOOKUP(AW8,'01'!$AC$8:$BH$206,3,)</f>
        <v>105739.1</v>
      </c>
      <c r="AY8" s="320"/>
      <c r="AZ8" s="320"/>
      <c r="BA8" s="320"/>
      <c r="BB8" s="320">
        <f>VLOOKUP(AW8,'01'!$AC$8:$BH$206,7,)</f>
        <v>140115</v>
      </c>
      <c r="BC8" s="320"/>
      <c r="BD8" s="320"/>
      <c r="BE8" s="320"/>
      <c r="BF8" s="321">
        <f>VLOOKUP(AW8,'01'!$AC$8:$BH$206,27,)</f>
        <v>131434</v>
      </c>
      <c r="BG8" s="321"/>
      <c r="BH8" s="321"/>
      <c r="BI8" s="321"/>
      <c r="BJ8" s="157">
        <f>IF(BB8&lt;&gt;"",BF8/BB8,"n.é.")</f>
        <v>0.93804374977696892</v>
      </c>
      <c r="BK8" s="158"/>
    </row>
    <row r="9" spans="1:63" ht="20.100000000000001" customHeight="1">
      <c r="A9" s="291" t="s">
        <v>1</v>
      </c>
      <c r="B9" s="292"/>
      <c r="C9" s="293" t="s">
        <v>497</v>
      </c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7" t="s">
        <v>303</v>
      </c>
      <c r="S9" s="294">
        <f>VLOOKUP(R9,'01'!$AC$8:$BH$206,3,)</f>
        <v>85135</v>
      </c>
      <c r="T9" s="294"/>
      <c r="U9" s="294"/>
      <c r="V9" s="294"/>
      <c r="W9" s="294">
        <f>VLOOKUP(R9,'01'!$AC$8:$BH$206,7,)</f>
        <v>101060</v>
      </c>
      <c r="X9" s="294"/>
      <c r="Y9" s="294"/>
      <c r="Z9" s="294"/>
      <c r="AA9" s="294">
        <f>VLOOKUP(R9,'01'!$AC$8:$BH$206,27,)</f>
        <v>93190</v>
      </c>
      <c r="AB9" s="294"/>
      <c r="AC9" s="294"/>
      <c r="AD9" s="294"/>
      <c r="AE9" s="295">
        <f t="shared" ref="AE9:AE15" si="0">IF(W9&lt;&gt;"",AA9/W9,"n.é.")</f>
        <v>0.9221254700178112</v>
      </c>
      <c r="AF9" s="296"/>
      <c r="AG9" s="293" t="s">
        <v>506</v>
      </c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3"/>
      <c r="AT9" s="293"/>
      <c r="AU9" s="293"/>
      <c r="AV9" s="293"/>
      <c r="AW9" s="27" t="s">
        <v>52</v>
      </c>
      <c r="AX9" s="320">
        <f>VLOOKUP(AW9,'01'!$AC$8:$BH$206,3,)</f>
        <v>28259</v>
      </c>
      <c r="AY9" s="320"/>
      <c r="AZ9" s="320"/>
      <c r="BA9" s="320"/>
      <c r="BB9" s="325">
        <f>VLOOKUP(AW9,'01'!$AC$8:$BH$206,7,)</f>
        <v>35922</v>
      </c>
      <c r="BC9" s="326"/>
      <c r="BD9" s="326"/>
      <c r="BE9" s="327"/>
      <c r="BF9" s="321">
        <f>VLOOKUP(AW9,'01'!$AC$8:$BH$206,27,)</f>
        <v>31102</v>
      </c>
      <c r="BG9" s="321"/>
      <c r="BH9" s="321"/>
      <c r="BI9" s="321"/>
      <c r="BJ9" s="295">
        <f t="shared" ref="BJ9:BJ15" si="1">IF(BB9&lt;&gt;"",BF9/BB9,"n.é.")</f>
        <v>0.86582038861978727</v>
      </c>
      <c r="BK9" s="296"/>
    </row>
    <row r="10" spans="1:63" ht="20.100000000000001" customHeight="1">
      <c r="A10" s="291" t="s">
        <v>2</v>
      </c>
      <c r="B10" s="292"/>
      <c r="C10" s="293" t="s">
        <v>498</v>
      </c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7" t="s">
        <v>325</v>
      </c>
      <c r="S10" s="294">
        <f>VLOOKUP(R10,'01'!$AC$8:$BH$206,3,)</f>
        <v>29005</v>
      </c>
      <c r="T10" s="294"/>
      <c r="U10" s="294"/>
      <c r="V10" s="294"/>
      <c r="W10" s="294">
        <f>VLOOKUP(R10,'01'!$AC$8:$BH$206,7,)</f>
        <v>36829</v>
      </c>
      <c r="X10" s="294"/>
      <c r="Y10" s="294"/>
      <c r="Z10" s="294"/>
      <c r="AA10" s="294">
        <f>VLOOKUP(R10,'01'!$AC$8:$BH$206,27,)</f>
        <v>35128</v>
      </c>
      <c r="AB10" s="294"/>
      <c r="AC10" s="294"/>
      <c r="AD10" s="294"/>
      <c r="AE10" s="295">
        <f t="shared" si="0"/>
        <v>0.9538135708273372</v>
      </c>
      <c r="AF10" s="296"/>
      <c r="AG10" s="293" t="s">
        <v>502</v>
      </c>
      <c r="AH10" s="293"/>
      <c r="AI10" s="293"/>
      <c r="AJ10" s="293"/>
      <c r="AK10" s="293"/>
      <c r="AL10" s="293"/>
      <c r="AM10" s="293"/>
      <c r="AN10" s="293"/>
      <c r="AO10" s="293"/>
      <c r="AP10" s="293"/>
      <c r="AQ10" s="293"/>
      <c r="AR10" s="293"/>
      <c r="AS10" s="293"/>
      <c r="AT10" s="293"/>
      <c r="AU10" s="293"/>
      <c r="AV10" s="293"/>
      <c r="AW10" s="27" t="s">
        <v>57</v>
      </c>
      <c r="AX10" s="320">
        <f>VLOOKUP(AW10,'01'!$AC$8:$BH$206,3,)</f>
        <v>84797</v>
      </c>
      <c r="AY10" s="320"/>
      <c r="AZ10" s="320"/>
      <c r="BA10" s="320"/>
      <c r="BB10" s="325">
        <f>VLOOKUP(AW10,'01'!$AC$8:$BH$206,7,)</f>
        <v>99382</v>
      </c>
      <c r="BC10" s="326"/>
      <c r="BD10" s="326"/>
      <c r="BE10" s="327"/>
      <c r="BF10" s="321">
        <f>VLOOKUP(AW10,'01'!$AC$8:$BH$206,27,)</f>
        <v>94034</v>
      </c>
      <c r="BG10" s="321"/>
      <c r="BH10" s="321"/>
      <c r="BI10" s="321"/>
      <c r="BJ10" s="295">
        <f t="shared" si="1"/>
        <v>0.94618743836912111</v>
      </c>
      <c r="BK10" s="296"/>
    </row>
    <row r="11" spans="1:63" ht="20.100000000000001" customHeight="1">
      <c r="A11" s="291" t="s">
        <v>3</v>
      </c>
      <c r="B11" s="292"/>
      <c r="C11" s="293" t="s">
        <v>499</v>
      </c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7" t="s">
        <v>343</v>
      </c>
      <c r="S11" s="294">
        <f>VLOOKUP(R11,'01'!$AC$8:$BH$206,3,)</f>
        <v>100</v>
      </c>
      <c r="T11" s="294"/>
      <c r="U11" s="294"/>
      <c r="V11" s="294"/>
      <c r="W11" s="294">
        <f>VLOOKUP(R11,'01'!$AC$8:$BH$206,7,)</f>
        <v>2843</v>
      </c>
      <c r="X11" s="294"/>
      <c r="Y11" s="294"/>
      <c r="Z11" s="294"/>
      <c r="AA11" s="294">
        <f>VLOOKUP(R11,'01'!$AC$8:$BH$206,27,)</f>
        <v>1843</v>
      </c>
      <c r="AB11" s="294"/>
      <c r="AC11" s="294"/>
      <c r="AD11" s="294"/>
      <c r="AE11" s="295">
        <f t="shared" si="0"/>
        <v>0.64825888146324306</v>
      </c>
      <c r="AF11" s="296"/>
      <c r="AG11" s="293" t="s">
        <v>503</v>
      </c>
      <c r="AH11" s="293"/>
      <c r="AI11" s="293"/>
      <c r="AJ11" s="293"/>
      <c r="AK11" s="293"/>
      <c r="AL11" s="293"/>
      <c r="AM11" s="293"/>
      <c r="AN11" s="293"/>
      <c r="AO11" s="293"/>
      <c r="AP11" s="293"/>
      <c r="AQ11" s="293"/>
      <c r="AR11" s="293"/>
      <c r="AS11" s="293"/>
      <c r="AT11" s="293"/>
      <c r="AU11" s="293"/>
      <c r="AV11" s="293"/>
      <c r="AW11" s="27" t="s">
        <v>58</v>
      </c>
      <c r="AX11" s="320">
        <f>VLOOKUP(AW11,'01'!$AC$8:$BH$206,3,)</f>
        <v>33160</v>
      </c>
      <c r="AY11" s="320"/>
      <c r="AZ11" s="320"/>
      <c r="BA11" s="320"/>
      <c r="BB11" s="325">
        <f>VLOOKUP(AW11,'01'!$AC$8:$BH$206,7,)</f>
        <v>28886</v>
      </c>
      <c r="BC11" s="326"/>
      <c r="BD11" s="326"/>
      <c r="BE11" s="327"/>
      <c r="BF11" s="321">
        <f>VLOOKUP(AW11,'01'!$AC$8:$BH$206,27,)</f>
        <v>27866</v>
      </c>
      <c r="BG11" s="321"/>
      <c r="BH11" s="321"/>
      <c r="BI11" s="321"/>
      <c r="BJ11" s="295">
        <f t="shared" si="1"/>
        <v>0.96468877656996466</v>
      </c>
      <c r="BK11" s="296"/>
    </row>
    <row r="12" spans="1:63" ht="20.100000000000001" customHeight="1">
      <c r="A12" s="291" t="s">
        <v>4</v>
      </c>
      <c r="B12" s="292"/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7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5"/>
      <c r="AF12" s="296"/>
      <c r="AG12" s="293" t="s">
        <v>504</v>
      </c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7" t="s">
        <v>59</v>
      </c>
      <c r="AX12" s="320">
        <f>VLOOKUP(AW12,'01'!$AC$8:$BH$206,3,)</f>
        <v>11000</v>
      </c>
      <c r="AY12" s="320"/>
      <c r="AZ12" s="320"/>
      <c r="BA12" s="320"/>
      <c r="BB12" s="325">
        <f>VLOOKUP(AW12,'01'!$AC$8:$BH$206,7,)</f>
        <v>28264</v>
      </c>
      <c r="BC12" s="326"/>
      <c r="BD12" s="326"/>
      <c r="BE12" s="327"/>
      <c r="BF12" s="321">
        <f>VLOOKUP(AW12,'01'!$AC$8:$BH$206,27,)</f>
        <v>11043</v>
      </c>
      <c r="BG12" s="321"/>
      <c r="BH12" s="321"/>
      <c r="BI12" s="321"/>
      <c r="BJ12" s="295">
        <f t="shared" si="1"/>
        <v>0.39070902915369377</v>
      </c>
      <c r="BK12" s="296"/>
    </row>
    <row r="13" spans="1:63" ht="20.100000000000001" customHeight="1">
      <c r="A13" s="304" t="s">
        <v>5</v>
      </c>
      <c r="B13" s="305"/>
      <c r="C13" s="342" t="s">
        <v>610</v>
      </c>
      <c r="D13" s="342"/>
      <c r="E13" s="342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28"/>
      <c r="S13" s="329">
        <f>SUM(S8:V12)</f>
        <v>286613</v>
      </c>
      <c r="T13" s="329"/>
      <c r="U13" s="329"/>
      <c r="V13" s="329"/>
      <c r="W13" s="329">
        <f>SUM(W8:Z12)</f>
        <v>348399</v>
      </c>
      <c r="X13" s="329"/>
      <c r="Y13" s="329"/>
      <c r="Z13" s="329"/>
      <c r="AA13" s="329">
        <f>SUM(AA8:AD12)</f>
        <v>337828</v>
      </c>
      <c r="AB13" s="329"/>
      <c r="AC13" s="329"/>
      <c r="AD13" s="329"/>
      <c r="AE13" s="330">
        <f t="shared" si="0"/>
        <v>0.96965835148780566</v>
      </c>
      <c r="AF13" s="331"/>
      <c r="AG13" s="342" t="s">
        <v>612</v>
      </c>
      <c r="AH13" s="342"/>
      <c r="AI13" s="342"/>
      <c r="AJ13" s="342"/>
      <c r="AK13" s="342"/>
      <c r="AL13" s="342"/>
      <c r="AM13" s="342"/>
      <c r="AN13" s="342"/>
      <c r="AO13" s="342"/>
      <c r="AP13" s="342"/>
      <c r="AQ13" s="342"/>
      <c r="AR13" s="342"/>
      <c r="AS13" s="342"/>
      <c r="AT13" s="342"/>
      <c r="AU13" s="342"/>
      <c r="AV13" s="342"/>
      <c r="AW13" s="35"/>
      <c r="AX13" s="341">
        <f>SUM(AX8:BA12)</f>
        <v>262955.09999999998</v>
      </c>
      <c r="AY13" s="341"/>
      <c r="AZ13" s="341"/>
      <c r="BA13" s="341"/>
      <c r="BB13" s="341">
        <f>SUM(BB8:BE12)</f>
        <v>332569</v>
      </c>
      <c r="BC13" s="341"/>
      <c r="BD13" s="341"/>
      <c r="BE13" s="341"/>
      <c r="BF13" s="341">
        <f>SUM(BF8:BI12)</f>
        <v>295479</v>
      </c>
      <c r="BG13" s="341"/>
      <c r="BH13" s="341"/>
      <c r="BI13" s="341"/>
      <c r="BJ13" s="330">
        <f t="shared" si="1"/>
        <v>0.88847427150455993</v>
      </c>
      <c r="BK13" s="331"/>
    </row>
    <row r="14" spans="1:63" ht="20.100000000000001" customHeight="1">
      <c r="A14" s="304" t="s">
        <v>6</v>
      </c>
      <c r="B14" s="305"/>
      <c r="C14" s="342" t="s">
        <v>500</v>
      </c>
      <c r="D14" s="342"/>
      <c r="E14" s="342"/>
      <c r="F14" s="342"/>
      <c r="G14" s="342"/>
      <c r="H14" s="342"/>
      <c r="I14" s="342"/>
      <c r="J14" s="342"/>
      <c r="K14" s="342"/>
      <c r="L14" s="342"/>
      <c r="M14" s="342"/>
      <c r="N14" s="342"/>
      <c r="O14" s="342"/>
      <c r="P14" s="342"/>
      <c r="Q14" s="342"/>
      <c r="R14" s="28" t="s">
        <v>395</v>
      </c>
      <c r="S14" s="343">
        <f>VLOOKUP(R14,'01'!$AC$8:$BH$206,3,)</f>
        <v>1500</v>
      </c>
      <c r="T14" s="344"/>
      <c r="U14" s="344"/>
      <c r="V14" s="345"/>
      <c r="W14" s="343">
        <f>VLOOKUP(R14,'01'!$AC$8:$BH$206,7,)</f>
        <v>17752</v>
      </c>
      <c r="X14" s="344"/>
      <c r="Y14" s="344"/>
      <c r="Z14" s="345"/>
      <c r="AA14" s="343">
        <f>VLOOKUP(R14,'01'!$AC$8:$BH$206,27,)</f>
        <v>17752</v>
      </c>
      <c r="AB14" s="344"/>
      <c r="AC14" s="344"/>
      <c r="AD14" s="345"/>
      <c r="AE14" s="330">
        <f t="shared" si="0"/>
        <v>1</v>
      </c>
      <c r="AF14" s="331"/>
      <c r="AG14" s="342" t="s">
        <v>505</v>
      </c>
      <c r="AH14" s="342"/>
      <c r="AI14" s="342"/>
      <c r="AJ14" s="342"/>
      <c r="AK14" s="342"/>
      <c r="AL14" s="342"/>
      <c r="AM14" s="342"/>
      <c r="AN14" s="342"/>
      <c r="AO14" s="342"/>
      <c r="AP14" s="342"/>
      <c r="AQ14" s="342"/>
      <c r="AR14" s="342"/>
      <c r="AS14" s="342"/>
      <c r="AT14" s="342"/>
      <c r="AU14" s="342"/>
      <c r="AV14" s="342"/>
      <c r="AW14" s="35" t="s">
        <v>436</v>
      </c>
      <c r="AX14" s="346">
        <f>VLOOKUP(AW14,'01'!$AC$8:$BH$206,3,)</f>
        <v>0</v>
      </c>
      <c r="AY14" s="347"/>
      <c r="AZ14" s="347"/>
      <c r="BA14" s="348"/>
      <c r="BB14" s="346">
        <f>VLOOKUP(AW14,'01'!$AC$8:$BH$206,7,)</f>
        <v>0</v>
      </c>
      <c r="BC14" s="347"/>
      <c r="BD14" s="347"/>
      <c r="BE14" s="348"/>
      <c r="BF14" s="346">
        <f>VLOOKUP(AW14,'01'!$AC$8:$BH$206,11,)</f>
        <v>0</v>
      </c>
      <c r="BG14" s="347"/>
      <c r="BH14" s="347"/>
      <c r="BI14" s="348"/>
      <c r="BJ14" s="330" t="str">
        <f>IF(BB14&gt;0,BF14/BB14,"n.é.")</f>
        <v>n.é.</v>
      </c>
      <c r="BK14" s="331"/>
    </row>
    <row r="15" spans="1:63" s="3" customFormat="1" ht="20.100000000000001" customHeight="1">
      <c r="A15" s="302" t="s">
        <v>7</v>
      </c>
      <c r="B15" s="303"/>
      <c r="C15" s="336" t="s">
        <v>611</v>
      </c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29"/>
      <c r="S15" s="337">
        <f>S13+S14</f>
        <v>288113</v>
      </c>
      <c r="T15" s="337"/>
      <c r="U15" s="337"/>
      <c r="V15" s="337"/>
      <c r="W15" s="337">
        <f>W13+W14</f>
        <v>366151</v>
      </c>
      <c r="X15" s="337"/>
      <c r="Y15" s="337"/>
      <c r="Z15" s="337"/>
      <c r="AA15" s="337">
        <f>AA13+AA14</f>
        <v>355580</v>
      </c>
      <c r="AB15" s="337"/>
      <c r="AC15" s="337"/>
      <c r="AD15" s="337"/>
      <c r="AE15" s="310">
        <f t="shared" si="0"/>
        <v>0.97112939743439186</v>
      </c>
      <c r="AF15" s="311"/>
      <c r="AG15" s="333" t="s">
        <v>613</v>
      </c>
      <c r="AH15" s="334"/>
      <c r="AI15" s="334"/>
      <c r="AJ15" s="334"/>
      <c r="AK15" s="334"/>
      <c r="AL15" s="334"/>
      <c r="AM15" s="334"/>
      <c r="AN15" s="334"/>
      <c r="AO15" s="334"/>
      <c r="AP15" s="334"/>
      <c r="AQ15" s="334"/>
      <c r="AR15" s="334"/>
      <c r="AS15" s="334"/>
      <c r="AT15" s="334"/>
      <c r="AU15" s="334"/>
      <c r="AV15" s="335"/>
      <c r="AW15" s="36"/>
      <c r="AX15" s="309">
        <f>AX13+AX14</f>
        <v>262955.09999999998</v>
      </c>
      <c r="AY15" s="309"/>
      <c r="AZ15" s="309"/>
      <c r="BA15" s="309"/>
      <c r="BB15" s="309">
        <f t="shared" ref="BB15" si="2">BB13+BB14</f>
        <v>332569</v>
      </c>
      <c r="BC15" s="309"/>
      <c r="BD15" s="309"/>
      <c r="BE15" s="309"/>
      <c r="BF15" s="309">
        <f t="shared" ref="BF15" si="3">BF13+BF14</f>
        <v>295479</v>
      </c>
      <c r="BG15" s="309"/>
      <c r="BH15" s="309"/>
      <c r="BI15" s="309"/>
      <c r="BJ15" s="310">
        <f t="shared" si="1"/>
        <v>0.88847427150455993</v>
      </c>
      <c r="BK15" s="311"/>
    </row>
    <row r="16" spans="1:63" ht="20.100000000000001" customHeight="1">
      <c r="A16" s="291" t="s">
        <v>8</v>
      </c>
      <c r="B16" s="292"/>
      <c r="C16" s="293" t="s">
        <v>507</v>
      </c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30"/>
      <c r="S16" s="294" t="str">
        <f>IF(AX15-S15&gt;0,AX15-S15,"")</f>
        <v/>
      </c>
      <c r="T16" s="294"/>
      <c r="U16" s="294"/>
      <c r="V16" s="294"/>
      <c r="W16" s="294" t="str">
        <f t="shared" ref="W16" si="4">IF(BB15-W15&gt;0,BB15-W15,"")</f>
        <v/>
      </c>
      <c r="X16" s="294"/>
      <c r="Y16" s="294"/>
      <c r="Z16" s="294"/>
      <c r="AA16" s="294" t="str">
        <f t="shared" ref="AA16" si="5">IF(BF15-AA15&gt;0,BF15-AA15,"")</f>
        <v/>
      </c>
      <c r="AB16" s="294"/>
      <c r="AC16" s="294"/>
      <c r="AD16" s="294"/>
      <c r="AE16" s="332"/>
      <c r="AF16" s="332"/>
      <c r="AG16" s="338" t="s">
        <v>508</v>
      </c>
      <c r="AH16" s="339"/>
      <c r="AI16" s="339"/>
      <c r="AJ16" s="339"/>
      <c r="AK16" s="339"/>
      <c r="AL16" s="339"/>
      <c r="AM16" s="339"/>
      <c r="AN16" s="339"/>
      <c r="AO16" s="339"/>
      <c r="AP16" s="339"/>
      <c r="AQ16" s="339"/>
      <c r="AR16" s="339"/>
      <c r="AS16" s="339"/>
      <c r="AT16" s="339"/>
      <c r="AU16" s="339"/>
      <c r="AV16" s="340"/>
      <c r="AW16" s="37"/>
      <c r="AX16" s="294">
        <f>IF(S15-AX15&gt;0,S15-AX15,"")</f>
        <v>25157.900000000023</v>
      </c>
      <c r="AY16" s="294"/>
      <c r="AZ16" s="294"/>
      <c r="BA16" s="294"/>
      <c r="BB16" s="294">
        <f t="shared" ref="BB16" si="6">IF(W15-BB15&gt;0,W15-BB15,"")</f>
        <v>33582</v>
      </c>
      <c r="BC16" s="294"/>
      <c r="BD16" s="294"/>
      <c r="BE16" s="294"/>
      <c r="BF16" s="294">
        <f t="shared" ref="BF16" si="7">IF(AA15-BF15&gt;0,AA15-BF15,"")</f>
        <v>60101</v>
      </c>
      <c r="BG16" s="294"/>
      <c r="BH16" s="294"/>
      <c r="BI16" s="294"/>
      <c r="BJ16" s="321"/>
      <c r="BK16" s="321"/>
    </row>
    <row r="17" spans="1:63" ht="20.100000000000001" customHeight="1">
      <c r="A17" s="300"/>
      <c r="B17" s="300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1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8"/>
      <c r="AF17" s="308"/>
      <c r="AG17" s="301"/>
      <c r="AH17" s="301"/>
      <c r="AI17" s="301"/>
      <c r="AJ17" s="301"/>
      <c r="AK17" s="301"/>
      <c r="AL17" s="301"/>
      <c r="AM17" s="301"/>
      <c r="AN17" s="301"/>
      <c r="AO17" s="301"/>
      <c r="AP17" s="301"/>
      <c r="AQ17" s="301"/>
      <c r="AR17" s="301"/>
      <c r="AS17" s="301"/>
      <c r="AT17" s="301"/>
      <c r="AU17" s="301"/>
      <c r="AV17" s="31"/>
      <c r="AW17" s="38"/>
      <c r="AX17" s="349"/>
      <c r="AY17" s="349"/>
      <c r="AZ17" s="349"/>
      <c r="BA17" s="349"/>
      <c r="BB17" s="349"/>
      <c r="BC17" s="349"/>
      <c r="BD17" s="349"/>
      <c r="BE17" s="349"/>
      <c r="BF17" s="349"/>
      <c r="BG17" s="349"/>
      <c r="BH17" s="349"/>
      <c r="BI17" s="349"/>
      <c r="BJ17" s="349"/>
      <c r="BK17" s="349"/>
    </row>
    <row r="18" spans="1:63" ht="28.5" customHeight="1">
      <c r="A18" s="322" t="s">
        <v>492</v>
      </c>
      <c r="B18" s="323"/>
      <c r="C18" s="323"/>
      <c r="D18" s="323"/>
      <c r="E18" s="323"/>
      <c r="F18" s="323"/>
      <c r="G18" s="323"/>
      <c r="H18" s="323"/>
      <c r="I18" s="323"/>
      <c r="J18" s="323"/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  <c r="W18" s="323"/>
      <c r="X18" s="323"/>
      <c r="Y18" s="323"/>
      <c r="Z18" s="323"/>
      <c r="AA18" s="323"/>
      <c r="AB18" s="323"/>
      <c r="AC18" s="323"/>
      <c r="AD18" s="323"/>
      <c r="AE18" s="323"/>
      <c r="AF18" s="323"/>
      <c r="AG18" s="323"/>
      <c r="AH18" s="323"/>
      <c r="AI18" s="323"/>
      <c r="AJ18" s="323"/>
      <c r="AK18" s="323"/>
      <c r="AL18" s="323"/>
      <c r="AM18" s="323"/>
      <c r="AN18" s="323"/>
      <c r="AO18" s="323"/>
      <c r="AP18" s="323"/>
      <c r="AQ18" s="323"/>
      <c r="AR18" s="323"/>
      <c r="AS18" s="323"/>
      <c r="AT18" s="323"/>
      <c r="AU18" s="323"/>
      <c r="AV18" s="323"/>
      <c r="AW18" s="323"/>
      <c r="AX18" s="323"/>
      <c r="AY18" s="323"/>
      <c r="AZ18" s="323"/>
      <c r="BA18" s="323"/>
      <c r="BB18" s="323"/>
      <c r="BC18" s="323"/>
      <c r="BD18" s="323"/>
      <c r="BE18" s="323"/>
      <c r="BF18" s="323"/>
      <c r="BG18" s="323"/>
      <c r="BH18" s="323"/>
      <c r="BI18" s="323"/>
      <c r="BJ18" s="323"/>
      <c r="BK18" s="324"/>
    </row>
    <row r="19" spans="1:63" ht="15" customHeight="1">
      <c r="A19" s="315" t="s">
        <v>509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16"/>
      <c r="AZ19" s="316"/>
      <c r="BA19" s="316"/>
      <c r="BB19" s="316"/>
      <c r="BC19" s="316"/>
      <c r="BD19" s="316"/>
      <c r="BE19" s="316"/>
      <c r="BF19" s="316"/>
      <c r="BG19" s="316"/>
      <c r="BH19" s="316"/>
      <c r="BI19" s="316"/>
      <c r="BJ19" s="316"/>
      <c r="BK19" s="317"/>
    </row>
    <row r="20" spans="1:63" ht="15.95" customHeight="1">
      <c r="A20" s="314" t="s">
        <v>493</v>
      </c>
      <c r="B20" s="314"/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4"/>
      <c r="Q20" s="314"/>
      <c r="R20" s="314"/>
      <c r="S20" s="314"/>
      <c r="T20" s="314"/>
      <c r="U20" s="314"/>
      <c r="V20" s="314"/>
      <c r="W20" s="314"/>
      <c r="X20" s="314"/>
      <c r="Y20" s="314"/>
      <c r="Z20" s="314"/>
      <c r="AA20" s="314"/>
      <c r="AB20" s="314"/>
      <c r="AC20" s="314"/>
      <c r="AD20" s="314"/>
      <c r="AE20" s="314"/>
      <c r="AF20" s="314"/>
      <c r="AG20" s="314"/>
      <c r="AH20" s="314"/>
      <c r="AI20" s="314"/>
      <c r="AJ20" s="314"/>
      <c r="AK20" s="314"/>
      <c r="AL20" s="314"/>
      <c r="AM20" s="314"/>
      <c r="AN20" s="314"/>
      <c r="AO20" s="314"/>
      <c r="AP20" s="314"/>
      <c r="AQ20" s="314"/>
      <c r="AR20" s="314"/>
      <c r="AS20" s="314"/>
      <c r="AT20" s="314"/>
      <c r="AU20" s="314"/>
      <c r="AV20" s="314"/>
      <c r="AW20" s="314"/>
      <c r="AX20" s="314"/>
      <c r="AY20" s="314"/>
      <c r="AZ20" s="314"/>
      <c r="BA20" s="314"/>
      <c r="BB20" s="314"/>
      <c r="BC20" s="314"/>
      <c r="BD20" s="314"/>
      <c r="BE20" s="314"/>
      <c r="BF20" s="314"/>
      <c r="BG20" s="314"/>
      <c r="BH20" s="314"/>
      <c r="BI20" s="314"/>
      <c r="BJ20" s="314"/>
      <c r="BK20" s="314"/>
    </row>
    <row r="21" spans="1:63" ht="15.95" customHeight="1">
      <c r="A21" s="298" t="s">
        <v>470</v>
      </c>
      <c r="B21" s="298"/>
      <c r="C21" s="299" t="s">
        <v>494</v>
      </c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299"/>
      <c r="AF21" s="299"/>
      <c r="AG21" s="299" t="s">
        <v>495</v>
      </c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</row>
    <row r="22" spans="1:63" ht="35.1" customHeight="1">
      <c r="A22" s="298"/>
      <c r="B22" s="298"/>
      <c r="C22" s="328" t="s">
        <v>26</v>
      </c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25"/>
      <c r="S22" s="318" t="s">
        <v>243</v>
      </c>
      <c r="T22" s="319"/>
      <c r="U22" s="319"/>
      <c r="V22" s="319"/>
      <c r="W22" s="318" t="s">
        <v>465</v>
      </c>
      <c r="X22" s="319"/>
      <c r="Y22" s="319"/>
      <c r="Z22" s="319"/>
      <c r="AA22" s="318" t="s">
        <v>466</v>
      </c>
      <c r="AB22" s="319"/>
      <c r="AC22" s="319"/>
      <c r="AD22" s="319"/>
      <c r="AE22" s="318" t="s">
        <v>467</v>
      </c>
      <c r="AF22" s="319"/>
      <c r="AG22" s="319" t="s">
        <v>26</v>
      </c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3"/>
      <c r="AX22" s="318" t="s">
        <v>243</v>
      </c>
      <c r="AY22" s="319"/>
      <c r="AZ22" s="319"/>
      <c r="BA22" s="319"/>
      <c r="BB22" s="318" t="s">
        <v>465</v>
      </c>
      <c r="BC22" s="319"/>
      <c r="BD22" s="319"/>
      <c r="BE22" s="319"/>
      <c r="BF22" s="318" t="s">
        <v>466</v>
      </c>
      <c r="BG22" s="319"/>
      <c r="BH22" s="319"/>
      <c r="BI22" s="319"/>
      <c r="BJ22" s="318" t="s">
        <v>467</v>
      </c>
      <c r="BK22" s="319"/>
    </row>
    <row r="23" spans="1:63">
      <c r="A23" s="297" t="s">
        <v>178</v>
      </c>
      <c r="B23" s="297"/>
      <c r="C23" s="306" t="s">
        <v>179</v>
      </c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45"/>
      <c r="S23" s="306" t="s">
        <v>180</v>
      </c>
      <c r="T23" s="306"/>
      <c r="U23" s="306"/>
      <c r="V23" s="306"/>
      <c r="W23" s="306" t="s">
        <v>177</v>
      </c>
      <c r="X23" s="306"/>
      <c r="Y23" s="306"/>
      <c r="Z23" s="306"/>
      <c r="AA23" s="306" t="s">
        <v>468</v>
      </c>
      <c r="AB23" s="306"/>
      <c r="AC23" s="306"/>
      <c r="AD23" s="306"/>
      <c r="AE23" s="306" t="s">
        <v>623</v>
      </c>
      <c r="AF23" s="306"/>
      <c r="AG23" s="306" t="s">
        <v>624</v>
      </c>
      <c r="AH23" s="306"/>
      <c r="AI23" s="306"/>
      <c r="AJ23" s="306"/>
      <c r="AK23" s="306"/>
      <c r="AL23" s="306"/>
      <c r="AM23" s="306"/>
      <c r="AN23" s="306"/>
      <c r="AO23" s="306"/>
      <c r="AP23" s="306"/>
      <c r="AQ23" s="306"/>
      <c r="AR23" s="306"/>
      <c r="AS23" s="306"/>
      <c r="AT23" s="306"/>
      <c r="AU23" s="306"/>
      <c r="AV23" s="306"/>
      <c r="AW23" s="34"/>
      <c r="AX23" s="313" t="s">
        <v>638</v>
      </c>
      <c r="AY23" s="313"/>
      <c r="AZ23" s="313"/>
      <c r="BA23" s="313"/>
      <c r="BB23" s="313" t="s">
        <v>639</v>
      </c>
      <c r="BC23" s="313"/>
      <c r="BD23" s="313"/>
      <c r="BE23" s="313"/>
      <c r="BF23" s="313" t="s">
        <v>640</v>
      </c>
      <c r="BG23" s="313"/>
      <c r="BH23" s="313"/>
      <c r="BI23" s="313"/>
      <c r="BJ23" s="313" t="s">
        <v>641</v>
      </c>
      <c r="BK23" s="313"/>
    </row>
    <row r="24" spans="1:63" ht="20.100000000000001" customHeight="1">
      <c r="A24" s="291" t="s">
        <v>0</v>
      </c>
      <c r="B24" s="292"/>
      <c r="C24" s="293" t="s">
        <v>708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3"/>
      <c r="R24" s="27" t="s">
        <v>275</v>
      </c>
      <c r="S24" s="320">
        <f>VLOOKUP(R24,'01'!$AC$8:$BH$206,3,)</f>
        <v>36031</v>
      </c>
      <c r="T24" s="320"/>
      <c r="U24" s="320"/>
      <c r="V24" s="320"/>
      <c r="W24" s="294">
        <f>VLOOKUP(R24,'01'!$AC$8:$BH$206,7,)</f>
        <v>33665</v>
      </c>
      <c r="X24" s="294"/>
      <c r="Y24" s="294"/>
      <c r="Z24" s="294"/>
      <c r="AA24" s="294">
        <f>VLOOKUP(R24,'01'!$AC$8:$BH$206,27,)</f>
        <v>18</v>
      </c>
      <c r="AB24" s="294"/>
      <c r="AC24" s="294"/>
      <c r="AD24" s="294"/>
      <c r="AE24" s="157">
        <f>IF(W24&lt;&gt;"",AA24/W24,"n.é.")</f>
        <v>5.3467993465023018E-4</v>
      </c>
      <c r="AF24" s="158"/>
      <c r="AG24" s="293" t="s">
        <v>512</v>
      </c>
      <c r="AH24" s="293"/>
      <c r="AI24" s="293"/>
      <c r="AJ24" s="293"/>
      <c r="AK24" s="293"/>
      <c r="AL24" s="293"/>
      <c r="AM24" s="293"/>
      <c r="AN24" s="293"/>
      <c r="AO24" s="293"/>
      <c r="AP24" s="293"/>
      <c r="AQ24" s="293"/>
      <c r="AR24" s="293"/>
      <c r="AS24" s="293"/>
      <c r="AT24" s="293"/>
      <c r="AU24" s="293"/>
      <c r="AV24" s="293"/>
      <c r="AW24" s="40" t="s">
        <v>60</v>
      </c>
      <c r="AX24" s="294">
        <f>VLOOKUP(AW24,'01'!$AC$8:$BH$206,3,)</f>
        <v>39975</v>
      </c>
      <c r="AY24" s="294"/>
      <c r="AZ24" s="294"/>
      <c r="BA24" s="294"/>
      <c r="BB24" s="320">
        <f>VLOOKUP(AW24,'01'!$AC$8:$BH$206,7,)</f>
        <v>53628</v>
      </c>
      <c r="BC24" s="320"/>
      <c r="BD24" s="320"/>
      <c r="BE24" s="320"/>
      <c r="BF24" s="321">
        <f>VLOOKUP(AW24,'01'!$AC$8:$BH$206,27,)</f>
        <v>20445</v>
      </c>
      <c r="BG24" s="321"/>
      <c r="BH24" s="321"/>
      <c r="BI24" s="321"/>
      <c r="BJ24" s="157">
        <f>IF(BB24&lt;&gt;"",BF24/BB24,"n.é.")</f>
        <v>0.38123741329156413</v>
      </c>
      <c r="BK24" s="158"/>
    </row>
    <row r="25" spans="1:63" ht="20.100000000000001" customHeight="1">
      <c r="A25" s="291" t="s">
        <v>1</v>
      </c>
      <c r="B25" s="292"/>
      <c r="C25" s="293" t="s">
        <v>510</v>
      </c>
      <c r="D25" s="29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7" t="s">
        <v>337</v>
      </c>
      <c r="S25" s="320">
        <f>VLOOKUP(R25,'01'!$AC$8:$BH$206,3,)</f>
        <v>0</v>
      </c>
      <c r="T25" s="320"/>
      <c r="U25" s="320"/>
      <c r="V25" s="320"/>
      <c r="W25" s="294">
        <f>VLOOKUP(R25,'01'!$AC$8:$BH$206,7,)</f>
        <v>5351</v>
      </c>
      <c r="X25" s="294"/>
      <c r="Y25" s="294"/>
      <c r="Z25" s="294"/>
      <c r="AA25" s="294">
        <f>VLOOKUP(R25,'01'!$AC$8:$BH$206,27,)</f>
        <v>5351</v>
      </c>
      <c r="AB25" s="294"/>
      <c r="AC25" s="294"/>
      <c r="AD25" s="294"/>
      <c r="AE25" s="157">
        <f>IF(W25&gt;0,AA25/W25,"n.é.")</f>
        <v>1</v>
      </c>
      <c r="AF25" s="158"/>
      <c r="AG25" s="293" t="s">
        <v>513</v>
      </c>
      <c r="AH25" s="293"/>
      <c r="AI25" s="293"/>
      <c r="AJ25" s="293"/>
      <c r="AK25" s="293"/>
      <c r="AL25" s="293"/>
      <c r="AM25" s="293"/>
      <c r="AN25" s="293"/>
      <c r="AO25" s="293"/>
      <c r="AP25" s="293"/>
      <c r="AQ25" s="293"/>
      <c r="AR25" s="293"/>
      <c r="AS25" s="293"/>
      <c r="AT25" s="293"/>
      <c r="AU25" s="293"/>
      <c r="AV25" s="293"/>
      <c r="AW25" s="40" t="s">
        <v>61</v>
      </c>
      <c r="AX25" s="294">
        <f>VLOOKUP(AW25,'01'!$AC$8:$BH$206,3,)</f>
        <v>21264</v>
      </c>
      <c r="AY25" s="294"/>
      <c r="AZ25" s="294"/>
      <c r="BA25" s="294"/>
      <c r="BB25" s="320">
        <f>VLOOKUP(AW25,'01'!$AC$8:$BH$206,7,)</f>
        <v>18562</v>
      </c>
      <c r="BC25" s="320"/>
      <c r="BD25" s="320"/>
      <c r="BE25" s="320"/>
      <c r="BF25" s="321">
        <f>VLOOKUP(AW25,'01'!$AC$8:$BH$206,27,)</f>
        <v>17592</v>
      </c>
      <c r="BG25" s="321"/>
      <c r="BH25" s="321"/>
      <c r="BI25" s="321"/>
      <c r="BJ25" s="157">
        <f t="shared" ref="BJ25" si="8">IF(BB25&lt;&gt;"",BF25/BB25,"n.é.")</f>
        <v>0.94774270014007111</v>
      </c>
      <c r="BK25" s="158"/>
    </row>
    <row r="26" spans="1:63" ht="20.100000000000001" customHeight="1">
      <c r="A26" s="291" t="s">
        <v>2</v>
      </c>
      <c r="B26" s="292"/>
      <c r="C26" s="293" t="s">
        <v>511</v>
      </c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293"/>
      <c r="O26" s="293"/>
      <c r="P26" s="293"/>
      <c r="Q26" s="293"/>
      <c r="R26" s="27" t="s">
        <v>349</v>
      </c>
      <c r="S26" s="320">
        <f>VLOOKUP(R26,'01'!$AC$8:$BH$206,3,)</f>
        <v>50</v>
      </c>
      <c r="T26" s="320"/>
      <c r="U26" s="320"/>
      <c r="V26" s="320"/>
      <c r="W26" s="294">
        <f>VLOOKUP(R26,'01'!$AC$8:$BH$206,7,)</f>
        <v>110</v>
      </c>
      <c r="X26" s="294"/>
      <c r="Y26" s="294"/>
      <c r="Z26" s="294"/>
      <c r="AA26" s="294">
        <f>VLOOKUP(R26,'01'!$AC$8:$BH$206,27,)</f>
        <v>110</v>
      </c>
      <c r="AB26" s="294"/>
      <c r="AC26" s="294"/>
      <c r="AD26" s="294"/>
      <c r="AE26" s="157">
        <f>IF(W26&lt;&gt;"",AA26/W26,"n.é.")</f>
        <v>1</v>
      </c>
      <c r="AF26" s="158"/>
      <c r="AG26" s="293" t="s">
        <v>514</v>
      </c>
      <c r="AH26" s="293"/>
      <c r="AI26" s="293"/>
      <c r="AJ26" s="293"/>
      <c r="AK26" s="293"/>
      <c r="AL26" s="293"/>
      <c r="AM26" s="293"/>
      <c r="AN26" s="293"/>
      <c r="AO26" s="293"/>
      <c r="AP26" s="293"/>
      <c r="AQ26" s="293"/>
      <c r="AR26" s="293"/>
      <c r="AS26" s="293"/>
      <c r="AT26" s="293"/>
      <c r="AU26" s="293"/>
      <c r="AV26" s="293"/>
      <c r="AW26" s="40" t="s">
        <v>62</v>
      </c>
      <c r="AX26" s="294">
        <f>VLOOKUP(AW26,'01'!$AC$8:$BH$206,3,)</f>
        <v>0</v>
      </c>
      <c r="AY26" s="294"/>
      <c r="AZ26" s="294"/>
      <c r="BA26" s="294"/>
      <c r="BB26" s="320">
        <f>VLOOKUP(AW26,'01'!$AC$8:$BH$206,7,)</f>
        <v>518</v>
      </c>
      <c r="BC26" s="320"/>
      <c r="BD26" s="320"/>
      <c r="BE26" s="320"/>
      <c r="BF26" s="321">
        <f>VLOOKUP(AW26,'01'!$AC$8:$BH$206,27,)</f>
        <v>518</v>
      </c>
      <c r="BG26" s="321"/>
      <c r="BH26" s="321"/>
      <c r="BI26" s="321"/>
      <c r="BJ26" s="157">
        <f>IF(BB26&gt;0,BF26/BB26,"n.é.")</f>
        <v>1</v>
      </c>
      <c r="BK26" s="158"/>
    </row>
    <row r="27" spans="1:63" ht="20.100000000000001" customHeight="1">
      <c r="A27" s="291" t="s">
        <v>3</v>
      </c>
      <c r="B27" s="292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30"/>
      <c r="S27" s="320"/>
      <c r="T27" s="320"/>
      <c r="U27" s="320"/>
      <c r="V27" s="320"/>
      <c r="W27" s="320"/>
      <c r="X27" s="320"/>
      <c r="Y27" s="320"/>
      <c r="Z27" s="320"/>
      <c r="AA27" s="351"/>
      <c r="AB27" s="352"/>
      <c r="AC27" s="352"/>
      <c r="AD27" s="353"/>
      <c r="AE27" s="354"/>
      <c r="AF27" s="354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3"/>
      <c r="AS27" s="293"/>
      <c r="AT27" s="293"/>
      <c r="AU27" s="293"/>
      <c r="AV27" s="293"/>
      <c r="AW27" s="40"/>
      <c r="AX27" s="350"/>
      <c r="AY27" s="350"/>
      <c r="AZ27" s="350"/>
      <c r="BA27" s="350"/>
      <c r="BB27" s="350"/>
      <c r="BC27" s="350"/>
      <c r="BD27" s="350"/>
      <c r="BE27" s="350"/>
      <c r="BF27" s="350"/>
      <c r="BG27" s="350"/>
      <c r="BH27" s="350"/>
      <c r="BI27" s="350"/>
      <c r="BJ27" s="350"/>
      <c r="BK27" s="350"/>
    </row>
    <row r="28" spans="1:63" ht="20.100000000000001" customHeight="1">
      <c r="A28" s="291" t="s">
        <v>4</v>
      </c>
      <c r="B28" s="292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30"/>
      <c r="S28" s="320"/>
      <c r="T28" s="320"/>
      <c r="U28" s="320"/>
      <c r="V28" s="320"/>
      <c r="W28" s="320"/>
      <c r="X28" s="320"/>
      <c r="Y28" s="320"/>
      <c r="Z28" s="320"/>
      <c r="AA28" s="351"/>
      <c r="AB28" s="352"/>
      <c r="AC28" s="352"/>
      <c r="AD28" s="353"/>
      <c r="AE28" s="354"/>
      <c r="AF28" s="354"/>
      <c r="AG28" s="293"/>
      <c r="AH28" s="293"/>
      <c r="AI28" s="293"/>
      <c r="AJ28" s="293"/>
      <c r="AK28" s="293"/>
      <c r="AL28" s="293"/>
      <c r="AM28" s="293"/>
      <c r="AN28" s="293"/>
      <c r="AO28" s="293"/>
      <c r="AP28" s="293"/>
      <c r="AQ28" s="293"/>
      <c r="AR28" s="293"/>
      <c r="AS28" s="293"/>
      <c r="AT28" s="293"/>
      <c r="AU28" s="293"/>
      <c r="AV28" s="293"/>
      <c r="AW28" s="40"/>
      <c r="AX28" s="350"/>
      <c r="AY28" s="350"/>
      <c r="AZ28" s="350"/>
      <c r="BA28" s="350"/>
      <c r="BB28" s="350"/>
      <c r="BC28" s="350"/>
      <c r="BD28" s="350"/>
      <c r="BE28" s="350"/>
      <c r="BF28" s="350"/>
      <c r="BG28" s="350"/>
      <c r="BH28" s="350"/>
      <c r="BI28" s="350"/>
      <c r="BJ28" s="350"/>
      <c r="BK28" s="350"/>
    </row>
    <row r="29" spans="1:63" ht="20.100000000000001" customHeight="1">
      <c r="A29" s="304" t="s">
        <v>5</v>
      </c>
      <c r="B29" s="305"/>
      <c r="C29" s="342" t="s">
        <v>610</v>
      </c>
      <c r="D29" s="342"/>
      <c r="E29" s="342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2"/>
      <c r="S29" s="355">
        <f>SUM(S24:V28)</f>
        <v>36081</v>
      </c>
      <c r="T29" s="355"/>
      <c r="U29" s="355"/>
      <c r="V29" s="355"/>
      <c r="W29" s="355">
        <f t="shared" ref="W29" si="9">SUM(W24:Z28)</f>
        <v>39126</v>
      </c>
      <c r="X29" s="355"/>
      <c r="Y29" s="355"/>
      <c r="Z29" s="355"/>
      <c r="AA29" s="355">
        <f t="shared" ref="AA29" si="10">SUM(AA24:AD28)</f>
        <v>5479</v>
      </c>
      <c r="AB29" s="355"/>
      <c r="AC29" s="355"/>
      <c r="AD29" s="355"/>
      <c r="AE29" s="330">
        <f>IF(W29&lt;&gt;"",AA29/W29,"n.é.")</f>
        <v>0.14003475949496499</v>
      </c>
      <c r="AF29" s="331"/>
      <c r="AG29" s="342" t="s">
        <v>612</v>
      </c>
      <c r="AH29" s="342"/>
      <c r="AI29" s="342"/>
      <c r="AJ29" s="342"/>
      <c r="AK29" s="342"/>
      <c r="AL29" s="342"/>
      <c r="AM29" s="342"/>
      <c r="AN29" s="342"/>
      <c r="AO29" s="342"/>
      <c r="AP29" s="342"/>
      <c r="AQ29" s="342"/>
      <c r="AR29" s="342"/>
      <c r="AS29" s="342"/>
      <c r="AT29" s="342"/>
      <c r="AU29" s="342"/>
      <c r="AV29" s="342"/>
      <c r="AW29" s="41"/>
      <c r="AX29" s="359">
        <f>SUM(AX24:BA28)</f>
        <v>61239</v>
      </c>
      <c r="AY29" s="359"/>
      <c r="AZ29" s="359"/>
      <c r="BA29" s="359"/>
      <c r="BB29" s="359">
        <f t="shared" ref="BB29" si="11">SUM(BB24:BE28)</f>
        <v>72708</v>
      </c>
      <c r="BC29" s="359"/>
      <c r="BD29" s="359"/>
      <c r="BE29" s="359"/>
      <c r="BF29" s="359">
        <f t="shared" ref="BF29" si="12">SUM(BF24:BI28)</f>
        <v>38555</v>
      </c>
      <c r="BG29" s="359"/>
      <c r="BH29" s="359"/>
      <c r="BI29" s="359"/>
      <c r="BJ29" s="330">
        <f t="shared" ref="BJ29" si="13">IF(BB29&lt;&gt;"",BF29/BB29,"n.é.")</f>
        <v>0.5302717720195852</v>
      </c>
      <c r="BK29" s="331"/>
    </row>
    <row r="30" spans="1:63" ht="20.100000000000001" customHeight="1">
      <c r="A30" s="304" t="s">
        <v>6</v>
      </c>
      <c r="B30" s="305"/>
      <c r="C30" s="342" t="s">
        <v>500</v>
      </c>
      <c r="D30" s="342"/>
      <c r="E30" s="342"/>
      <c r="F30" s="342"/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2"/>
      <c r="S30" s="355">
        <v>0</v>
      </c>
      <c r="T30" s="355"/>
      <c r="U30" s="355"/>
      <c r="V30" s="355"/>
      <c r="W30" s="355">
        <v>0</v>
      </c>
      <c r="X30" s="355"/>
      <c r="Y30" s="355"/>
      <c r="Z30" s="355"/>
      <c r="AA30" s="356">
        <v>0</v>
      </c>
      <c r="AB30" s="357"/>
      <c r="AC30" s="357"/>
      <c r="AD30" s="358"/>
      <c r="AE30" s="330" t="str">
        <f>IF(W30&gt;0,AA30/W30,"n.é.")</f>
        <v>n.é.</v>
      </c>
      <c r="AF30" s="331"/>
      <c r="AG30" s="342" t="s">
        <v>505</v>
      </c>
      <c r="AH30" s="342"/>
      <c r="AI30" s="342"/>
      <c r="AJ30" s="342"/>
      <c r="AK30" s="342"/>
      <c r="AL30" s="342"/>
      <c r="AM30" s="342"/>
      <c r="AN30" s="342"/>
      <c r="AO30" s="342"/>
      <c r="AP30" s="342"/>
      <c r="AQ30" s="342"/>
      <c r="AR30" s="342"/>
      <c r="AS30" s="342"/>
      <c r="AT30" s="342"/>
      <c r="AU30" s="342"/>
      <c r="AV30" s="342"/>
      <c r="AW30" s="41"/>
      <c r="AX30" s="359">
        <v>0</v>
      </c>
      <c r="AY30" s="359"/>
      <c r="AZ30" s="359"/>
      <c r="BA30" s="359"/>
      <c r="BB30" s="359">
        <v>0</v>
      </c>
      <c r="BC30" s="359"/>
      <c r="BD30" s="359"/>
      <c r="BE30" s="359"/>
      <c r="BF30" s="359">
        <v>0</v>
      </c>
      <c r="BG30" s="359"/>
      <c r="BH30" s="359"/>
      <c r="BI30" s="359"/>
      <c r="BJ30" s="330" t="str">
        <f>IF(BB30&gt;0,BF30/BB30,"n.é.")</f>
        <v>n.é.</v>
      </c>
      <c r="BK30" s="331"/>
    </row>
    <row r="31" spans="1:63" s="3" customFormat="1" ht="20.100000000000001" customHeight="1">
      <c r="A31" s="302" t="s">
        <v>7</v>
      </c>
      <c r="B31" s="303"/>
      <c r="C31" s="336" t="s">
        <v>611</v>
      </c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29"/>
      <c r="S31" s="360">
        <f>S29+S30</f>
        <v>36081</v>
      </c>
      <c r="T31" s="360"/>
      <c r="U31" s="360"/>
      <c r="V31" s="360"/>
      <c r="W31" s="360">
        <f t="shared" ref="W31" si="14">W29+W30</f>
        <v>39126</v>
      </c>
      <c r="X31" s="360"/>
      <c r="Y31" s="360"/>
      <c r="Z31" s="360"/>
      <c r="AA31" s="360">
        <f t="shared" ref="AA31" si="15">AA29+AA30</f>
        <v>5479</v>
      </c>
      <c r="AB31" s="360"/>
      <c r="AC31" s="360"/>
      <c r="AD31" s="360"/>
      <c r="AE31" s="310">
        <f t="shared" ref="AE31" si="16">IF(W31&lt;&gt;"",AA31/W31,"n.é.")</f>
        <v>0.14003475949496499</v>
      </c>
      <c r="AF31" s="311"/>
      <c r="AG31" s="333" t="s">
        <v>613</v>
      </c>
      <c r="AH31" s="334"/>
      <c r="AI31" s="334"/>
      <c r="AJ31" s="334"/>
      <c r="AK31" s="334"/>
      <c r="AL31" s="334"/>
      <c r="AM31" s="334"/>
      <c r="AN31" s="334"/>
      <c r="AO31" s="334"/>
      <c r="AP31" s="334"/>
      <c r="AQ31" s="334"/>
      <c r="AR31" s="334"/>
      <c r="AS31" s="334"/>
      <c r="AT31" s="334"/>
      <c r="AU31" s="334"/>
      <c r="AV31" s="335"/>
      <c r="AW31" s="42"/>
      <c r="AX31" s="361">
        <f>AX29+AX30</f>
        <v>61239</v>
      </c>
      <c r="AY31" s="361"/>
      <c r="AZ31" s="361"/>
      <c r="BA31" s="361"/>
      <c r="BB31" s="361">
        <f t="shared" ref="BB31" si="17">BB29+BB30</f>
        <v>72708</v>
      </c>
      <c r="BC31" s="361"/>
      <c r="BD31" s="361"/>
      <c r="BE31" s="361"/>
      <c r="BF31" s="361">
        <f t="shared" ref="BF31" si="18">BF29+BF30</f>
        <v>38555</v>
      </c>
      <c r="BG31" s="361"/>
      <c r="BH31" s="361"/>
      <c r="BI31" s="361"/>
      <c r="BJ31" s="310">
        <f t="shared" ref="BJ31" si="19">IF(BB31&lt;&gt;"",BF31/BB31,"n.é.")</f>
        <v>0.5302717720195852</v>
      </c>
      <c r="BK31" s="311"/>
    </row>
    <row r="32" spans="1:63" ht="20.100000000000001" customHeight="1">
      <c r="A32" s="291" t="s">
        <v>8</v>
      </c>
      <c r="B32" s="292"/>
      <c r="C32" s="293" t="s">
        <v>507</v>
      </c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3"/>
      <c r="P32" s="293"/>
      <c r="Q32" s="293"/>
      <c r="R32" s="30"/>
      <c r="S32" s="294">
        <f>IF(AX31-S31&gt;0,AX31-S31,"")</f>
        <v>25158</v>
      </c>
      <c r="T32" s="294"/>
      <c r="U32" s="294"/>
      <c r="V32" s="294"/>
      <c r="W32" s="294">
        <f t="shared" ref="W32" si="20">IF(BB31-W31&gt;0,BB31-W31,"")</f>
        <v>33582</v>
      </c>
      <c r="X32" s="294"/>
      <c r="Y32" s="294"/>
      <c r="Z32" s="294"/>
      <c r="AA32" s="294">
        <f t="shared" ref="AA32" si="21">IF(BF31-AA31&gt;0,BF31-AA31,"")</f>
        <v>33076</v>
      </c>
      <c r="AB32" s="294"/>
      <c r="AC32" s="294"/>
      <c r="AD32" s="294"/>
      <c r="AE32" s="354"/>
      <c r="AF32" s="354"/>
      <c r="AG32" s="338" t="s">
        <v>508</v>
      </c>
      <c r="AH32" s="339"/>
      <c r="AI32" s="339"/>
      <c r="AJ32" s="339"/>
      <c r="AK32" s="339"/>
      <c r="AL32" s="339"/>
      <c r="AM32" s="339"/>
      <c r="AN32" s="339"/>
      <c r="AO32" s="339"/>
      <c r="AP32" s="339"/>
      <c r="AQ32" s="339"/>
      <c r="AR32" s="339"/>
      <c r="AS32" s="339"/>
      <c r="AT32" s="339"/>
      <c r="AU32" s="339"/>
      <c r="AV32" s="340"/>
      <c r="AW32" s="43"/>
      <c r="AX32" s="294" t="str">
        <f>IF(S31-AX31&gt;0,S31-AX31,"")</f>
        <v/>
      </c>
      <c r="AY32" s="294"/>
      <c r="AZ32" s="294"/>
      <c r="BA32" s="294"/>
      <c r="BB32" s="294" t="str">
        <f t="shared" ref="BB32" si="22">IF(W31-BB31&gt;0,W31-BB31,"")</f>
        <v/>
      </c>
      <c r="BC32" s="294"/>
      <c r="BD32" s="294"/>
      <c r="BE32" s="294"/>
      <c r="BF32" s="294" t="str">
        <f t="shared" ref="BF32" si="23">IF(AA31-BF31&gt;0,AA31-BF31,"")</f>
        <v/>
      </c>
      <c r="BG32" s="294"/>
      <c r="BH32" s="294"/>
      <c r="BI32" s="294"/>
      <c r="BJ32" s="350"/>
      <c r="BK32" s="350"/>
    </row>
  </sheetData>
  <mergeCells count="264">
    <mergeCell ref="BJ32:BK32"/>
    <mergeCell ref="BJ31:BK31"/>
    <mergeCell ref="C32:Q32"/>
    <mergeCell ref="S32:V32"/>
    <mergeCell ref="W32:Z32"/>
    <mergeCell ref="AA32:AD32"/>
    <mergeCell ref="AE32:AF32"/>
    <mergeCell ref="AG32:AV32"/>
    <mergeCell ref="AX32:BA32"/>
    <mergeCell ref="BB32:BE32"/>
    <mergeCell ref="BF32:BI32"/>
    <mergeCell ref="C31:Q31"/>
    <mergeCell ref="S31:V31"/>
    <mergeCell ref="W31:Z31"/>
    <mergeCell ref="AA31:AD31"/>
    <mergeCell ref="AE31:AF31"/>
    <mergeCell ref="AG31:AV31"/>
    <mergeCell ref="AX31:BA31"/>
    <mergeCell ref="BB31:BE31"/>
    <mergeCell ref="BF31:BI31"/>
    <mergeCell ref="BJ29:BK29"/>
    <mergeCell ref="C30:Q30"/>
    <mergeCell ref="S30:V30"/>
    <mergeCell ref="W30:Z30"/>
    <mergeCell ref="AA30:AD30"/>
    <mergeCell ref="AE30:AF30"/>
    <mergeCell ref="AG30:AV30"/>
    <mergeCell ref="AX30:BA30"/>
    <mergeCell ref="BB30:BE30"/>
    <mergeCell ref="BF30:BI30"/>
    <mergeCell ref="BJ30:BK30"/>
    <mergeCell ref="C29:Q29"/>
    <mergeCell ref="S29:V29"/>
    <mergeCell ref="W29:Z29"/>
    <mergeCell ref="AA29:AD29"/>
    <mergeCell ref="AE29:AF29"/>
    <mergeCell ref="AG29:AV29"/>
    <mergeCell ref="AX29:BA29"/>
    <mergeCell ref="BB29:BE29"/>
    <mergeCell ref="BF29:BI29"/>
    <mergeCell ref="BJ27:BK27"/>
    <mergeCell ref="C28:Q28"/>
    <mergeCell ref="S28:V28"/>
    <mergeCell ref="W28:Z28"/>
    <mergeCell ref="AA28:AD28"/>
    <mergeCell ref="AE28:AF28"/>
    <mergeCell ref="AG28:AV28"/>
    <mergeCell ref="AX28:BA28"/>
    <mergeCell ref="BB28:BE28"/>
    <mergeCell ref="BF28:BI28"/>
    <mergeCell ref="BJ28:BK28"/>
    <mergeCell ref="C27:Q27"/>
    <mergeCell ref="S27:V27"/>
    <mergeCell ref="W27:Z27"/>
    <mergeCell ref="AA27:AD27"/>
    <mergeCell ref="AE27:AF27"/>
    <mergeCell ref="AG27:AV27"/>
    <mergeCell ref="AX27:BA27"/>
    <mergeCell ref="BB27:BE27"/>
    <mergeCell ref="BF27:BI27"/>
    <mergeCell ref="BJ25:BK25"/>
    <mergeCell ref="C26:Q26"/>
    <mergeCell ref="S26:V26"/>
    <mergeCell ref="W26:Z26"/>
    <mergeCell ref="AA26:AD26"/>
    <mergeCell ref="AE26:AF26"/>
    <mergeCell ref="AG26:AV26"/>
    <mergeCell ref="AX26:BA26"/>
    <mergeCell ref="BB26:BE26"/>
    <mergeCell ref="BF26:BI26"/>
    <mergeCell ref="BJ26:BK26"/>
    <mergeCell ref="C25:Q25"/>
    <mergeCell ref="S25:V25"/>
    <mergeCell ref="W25:Z25"/>
    <mergeCell ref="AA25:AD25"/>
    <mergeCell ref="AE25:AF25"/>
    <mergeCell ref="AG25:AV25"/>
    <mergeCell ref="AX25:BA25"/>
    <mergeCell ref="BB25:BE25"/>
    <mergeCell ref="BF25:BI25"/>
    <mergeCell ref="BJ22:BK22"/>
    <mergeCell ref="BJ23:BK23"/>
    <mergeCell ref="C24:Q24"/>
    <mergeCell ref="S24:V24"/>
    <mergeCell ref="W24:Z24"/>
    <mergeCell ref="AA24:AD24"/>
    <mergeCell ref="AE24:AF24"/>
    <mergeCell ref="AG24:AV24"/>
    <mergeCell ref="AX24:BA24"/>
    <mergeCell ref="BB24:BE24"/>
    <mergeCell ref="BF24:BI24"/>
    <mergeCell ref="BJ24:BK24"/>
    <mergeCell ref="AA23:AD23"/>
    <mergeCell ref="AE23:AF23"/>
    <mergeCell ref="AG23:AV23"/>
    <mergeCell ref="AX23:BA23"/>
    <mergeCell ref="BB23:BE23"/>
    <mergeCell ref="BF23:BI23"/>
    <mergeCell ref="AX22:BA22"/>
    <mergeCell ref="C22:Q22"/>
    <mergeCell ref="S22:V22"/>
    <mergeCell ref="W22:Z22"/>
    <mergeCell ref="AA22:AD22"/>
    <mergeCell ref="AE22:AF22"/>
    <mergeCell ref="A18:BK18"/>
    <mergeCell ref="A19:BK19"/>
    <mergeCell ref="A20:BK20"/>
    <mergeCell ref="S12:V12"/>
    <mergeCell ref="W12:Z12"/>
    <mergeCell ref="AA12:AD12"/>
    <mergeCell ref="AE12:AF12"/>
    <mergeCell ref="AX12:BA12"/>
    <mergeCell ref="AX17:BA17"/>
    <mergeCell ref="BB17:BE17"/>
    <mergeCell ref="BF17:BI17"/>
    <mergeCell ref="BJ17:BK17"/>
    <mergeCell ref="AX16:BA16"/>
    <mergeCell ref="BB16:BE16"/>
    <mergeCell ref="BF16:BI16"/>
    <mergeCell ref="BJ16:BK16"/>
    <mergeCell ref="C17:Q17"/>
    <mergeCell ref="S17:V17"/>
    <mergeCell ref="BJ13:BK13"/>
    <mergeCell ref="BB14:BE14"/>
    <mergeCell ref="BF14:BI14"/>
    <mergeCell ref="BJ14:BK14"/>
    <mergeCell ref="AG14:AV14"/>
    <mergeCell ref="C13:Q13"/>
    <mergeCell ref="AG22:AV22"/>
    <mergeCell ref="BB22:BE22"/>
    <mergeCell ref="BF22:BI22"/>
    <mergeCell ref="AE11:AF11"/>
    <mergeCell ref="AG11:AV11"/>
    <mergeCell ref="AX10:BA10"/>
    <mergeCell ref="AE16:AF16"/>
    <mergeCell ref="AG15:AV15"/>
    <mergeCell ref="C15:Q15"/>
    <mergeCell ref="S15:V15"/>
    <mergeCell ref="W15:Z15"/>
    <mergeCell ref="AA15:AD15"/>
    <mergeCell ref="AE15:AF15"/>
    <mergeCell ref="AG16:AV16"/>
    <mergeCell ref="AX13:BA13"/>
    <mergeCell ref="BB13:BE13"/>
    <mergeCell ref="BF13:BI13"/>
    <mergeCell ref="C14:Q14"/>
    <mergeCell ref="S14:V14"/>
    <mergeCell ref="W14:Z14"/>
    <mergeCell ref="AA14:AD14"/>
    <mergeCell ref="AE14:AF14"/>
    <mergeCell ref="AG13:AV13"/>
    <mergeCell ref="AX14:BA14"/>
    <mergeCell ref="S13:V13"/>
    <mergeCell ref="W13:Z13"/>
    <mergeCell ref="AA13:AD13"/>
    <mergeCell ref="AE13:AF13"/>
    <mergeCell ref="BB10:BE10"/>
    <mergeCell ref="BF10:BI10"/>
    <mergeCell ref="BJ10:BK10"/>
    <mergeCell ref="AX11:BA11"/>
    <mergeCell ref="BB11:BE11"/>
    <mergeCell ref="BF11:BI11"/>
    <mergeCell ref="BJ11:BK11"/>
    <mergeCell ref="BB12:BE12"/>
    <mergeCell ref="BF12:BI12"/>
    <mergeCell ref="BJ12:BK12"/>
    <mergeCell ref="A2:BK2"/>
    <mergeCell ref="BB6:BE6"/>
    <mergeCell ref="W10:Z10"/>
    <mergeCell ref="AA10:AD10"/>
    <mergeCell ref="AE10:AF10"/>
    <mergeCell ref="AG10:AV10"/>
    <mergeCell ref="AX9:BA9"/>
    <mergeCell ref="BB9:BE9"/>
    <mergeCell ref="BF9:BI9"/>
    <mergeCell ref="BJ9:BK9"/>
    <mergeCell ref="A8:B8"/>
    <mergeCell ref="AG8:AV8"/>
    <mergeCell ref="A7:B7"/>
    <mergeCell ref="C6:Q6"/>
    <mergeCell ref="S7:V7"/>
    <mergeCell ref="W7:Z7"/>
    <mergeCell ref="AA7:AD7"/>
    <mergeCell ref="AE7:AF7"/>
    <mergeCell ref="AG7:AV7"/>
    <mergeCell ref="S6:V6"/>
    <mergeCell ref="W6:Z6"/>
    <mergeCell ref="AA6:AD6"/>
    <mergeCell ref="AG6:AV6"/>
    <mergeCell ref="A1:BK1"/>
    <mergeCell ref="C5:AF5"/>
    <mergeCell ref="AG5:BK5"/>
    <mergeCell ref="A5:B6"/>
    <mergeCell ref="C8:Q8"/>
    <mergeCell ref="S8:V8"/>
    <mergeCell ref="W8:Z8"/>
    <mergeCell ref="AA8:AD8"/>
    <mergeCell ref="AE8:AF8"/>
    <mergeCell ref="AX7:BA7"/>
    <mergeCell ref="BB7:BE7"/>
    <mergeCell ref="BF7:BI7"/>
    <mergeCell ref="BJ7:BK7"/>
    <mergeCell ref="A4:BK4"/>
    <mergeCell ref="A3:BK3"/>
    <mergeCell ref="C7:Q7"/>
    <mergeCell ref="BF6:BI6"/>
    <mergeCell ref="AE6:AF6"/>
    <mergeCell ref="BJ6:BK6"/>
    <mergeCell ref="AX8:BA8"/>
    <mergeCell ref="BB8:BE8"/>
    <mergeCell ref="BF8:BI8"/>
    <mergeCell ref="BJ8:BK8"/>
    <mergeCell ref="AX6:BA6"/>
    <mergeCell ref="A32:B32"/>
    <mergeCell ref="A31:B31"/>
    <mergeCell ref="A30:B30"/>
    <mergeCell ref="A29:B29"/>
    <mergeCell ref="A28:B28"/>
    <mergeCell ref="A27:B27"/>
    <mergeCell ref="A26:B26"/>
    <mergeCell ref="A25:B25"/>
    <mergeCell ref="A24:B24"/>
    <mergeCell ref="A23:B23"/>
    <mergeCell ref="A21:B22"/>
    <mergeCell ref="C21:AF21"/>
    <mergeCell ref="A17:B17"/>
    <mergeCell ref="AG17:AU17"/>
    <mergeCell ref="A16:B16"/>
    <mergeCell ref="A15:B15"/>
    <mergeCell ref="A14:B14"/>
    <mergeCell ref="A13:B13"/>
    <mergeCell ref="AG21:BK21"/>
    <mergeCell ref="C23:Q23"/>
    <mergeCell ref="S23:V23"/>
    <mergeCell ref="W23:Z23"/>
    <mergeCell ref="W17:Z17"/>
    <mergeCell ref="AA17:AD17"/>
    <mergeCell ref="AE17:AF17"/>
    <mergeCell ref="AX15:BA15"/>
    <mergeCell ref="BB15:BE15"/>
    <mergeCell ref="BF15:BI15"/>
    <mergeCell ref="BJ15:BK15"/>
    <mergeCell ref="C16:Q16"/>
    <mergeCell ref="S16:V16"/>
    <mergeCell ref="W16:Z16"/>
    <mergeCell ref="AA16:AD16"/>
    <mergeCell ref="A12:B12"/>
    <mergeCell ref="C12:Q12"/>
    <mergeCell ref="A11:B11"/>
    <mergeCell ref="AG9:AV9"/>
    <mergeCell ref="A10:B10"/>
    <mergeCell ref="A9:B9"/>
    <mergeCell ref="C9:Q9"/>
    <mergeCell ref="S9:V9"/>
    <mergeCell ref="W9:Z9"/>
    <mergeCell ref="AA9:AD9"/>
    <mergeCell ref="AE9:AF9"/>
    <mergeCell ref="AG12:AV12"/>
    <mergeCell ref="C11:Q11"/>
    <mergeCell ref="S11:V11"/>
    <mergeCell ref="W11:Z11"/>
    <mergeCell ref="AA11:AD11"/>
    <mergeCell ref="C10:Q10"/>
    <mergeCell ref="S10:V10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dimension ref="A1:K1"/>
  <sheetViews>
    <sheetView view="pageBreakPreview" zoomScaleNormal="100" zoomScaleSheetLayoutView="100" workbookViewId="0">
      <selection activeCell="M13" sqref="M13"/>
    </sheetView>
  </sheetViews>
  <sheetFormatPr defaultRowHeight="12.75"/>
  <sheetData>
    <row r="1" spans="1:11">
      <c r="A1" s="587" t="s">
        <v>1024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</row>
  </sheetData>
  <mergeCells count="1">
    <mergeCell ref="A1:K1"/>
  </mergeCells>
  <pageMargins left="0.7" right="0.7" top="0.75" bottom="0.75" header="0.3" footer="0.3"/>
  <pageSetup paperSize="9"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BC37"/>
  <sheetViews>
    <sheetView view="pageBreakPreview" zoomScaleSheetLayoutView="100" workbookViewId="0">
      <selection activeCell="AY1" sqref="AY1"/>
    </sheetView>
  </sheetViews>
  <sheetFormatPr defaultRowHeight="12.75"/>
  <cols>
    <col min="1" max="1" width="2.42578125" style="4" customWidth="1"/>
    <col min="2" max="2" width="2.140625" style="4" customWidth="1"/>
    <col min="3" max="58" width="2.7109375" style="1" customWidth="1"/>
    <col min="59" max="16384" width="9.140625" style="1"/>
  </cols>
  <sheetData>
    <row r="1" spans="1:50" ht="28.5" customHeight="1">
      <c r="A1" s="127" t="s">
        <v>728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</row>
    <row r="2" spans="1:50" ht="28.5" customHeight="1">
      <c r="A2" s="263" t="s">
        <v>492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5"/>
    </row>
    <row r="3" spans="1:50" ht="15" customHeight="1">
      <c r="A3" s="128" t="s">
        <v>625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30"/>
    </row>
    <row r="4" spans="1:50" ht="15.95" customHeight="1">
      <c r="A4" s="131" t="s">
        <v>493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</row>
    <row r="5" spans="1:50" ht="15.95" customHeight="1">
      <c r="A5" s="135" t="s">
        <v>470</v>
      </c>
      <c r="B5" s="135"/>
      <c r="C5" s="136" t="s">
        <v>26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7" t="s">
        <v>471</v>
      </c>
      <c r="AD5" s="137"/>
      <c r="AE5" s="138" t="s">
        <v>466</v>
      </c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</row>
    <row r="6" spans="1:50" ht="39.75" customHeight="1">
      <c r="A6" s="135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7"/>
      <c r="AD6" s="137"/>
      <c r="AE6" s="133" t="s">
        <v>622</v>
      </c>
      <c r="AF6" s="134"/>
      <c r="AG6" s="134"/>
      <c r="AH6" s="134"/>
      <c r="AI6" s="134"/>
      <c r="AJ6" s="133" t="s">
        <v>621</v>
      </c>
      <c r="AK6" s="134"/>
      <c r="AL6" s="134"/>
      <c r="AM6" s="134"/>
      <c r="AN6" s="134"/>
      <c r="AO6" s="133" t="s">
        <v>626</v>
      </c>
      <c r="AP6" s="134"/>
      <c r="AQ6" s="134"/>
      <c r="AR6" s="134"/>
      <c r="AS6" s="134"/>
      <c r="AT6" s="133" t="s">
        <v>627</v>
      </c>
      <c r="AU6" s="134"/>
      <c r="AV6" s="134"/>
      <c r="AW6" s="134"/>
      <c r="AX6" s="134"/>
    </row>
    <row r="7" spans="1:50">
      <c r="A7" s="159" t="s">
        <v>178</v>
      </c>
      <c r="B7" s="160"/>
      <c r="C7" s="152" t="s">
        <v>179</v>
      </c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52" t="s">
        <v>180</v>
      </c>
      <c r="AD7" s="161"/>
      <c r="AE7" s="152" t="s">
        <v>177</v>
      </c>
      <c r="AF7" s="161"/>
      <c r="AG7" s="161"/>
      <c r="AH7" s="161"/>
      <c r="AI7" s="153"/>
      <c r="AJ7" s="152" t="s">
        <v>468</v>
      </c>
      <c r="AK7" s="161"/>
      <c r="AL7" s="161"/>
      <c r="AM7" s="161"/>
      <c r="AN7" s="153"/>
      <c r="AO7" s="152" t="s">
        <v>623</v>
      </c>
      <c r="AP7" s="161"/>
      <c r="AQ7" s="161"/>
      <c r="AR7" s="161"/>
      <c r="AS7" s="153"/>
      <c r="AT7" s="152" t="s">
        <v>624</v>
      </c>
      <c r="AU7" s="161"/>
      <c r="AV7" s="161"/>
      <c r="AW7" s="161"/>
      <c r="AX7" s="153"/>
    </row>
    <row r="8" spans="1:50" ht="20.100000000000001" customHeight="1">
      <c r="A8" s="362" t="s">
        <v>0</v>
      </c>
      <c r="B8" s="363"/>
      <c r="C8" s="144" t="s">
        <v>628</v>
      </c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6"/>
      <c r="AC8" s="147" t="s">
        <v>266</v>
      </c>
      <c r="AD8" s="148"/>
      <c r="AE8" s="364">
        <f>SUM(AJ8:AX8)</f>
        <v>207667</v>
      </c>
      <c r="AF8" s="365"/>
      <c r="AG8" s="365"/>
      <c r="AH8" s="365"/>
      <c r="AI8" s="366"/>
      <c r="AJ8" s="364">
        <f>VLOOKUP(AC8,'04'!$AC$8:$BH$249,27,FALSE)</f>
        <v>202933</v>
      </c>
      <c r="AK8" s="365"/>
      <c r="AL8" s="365"/>
      <c r="AM8" s="365"/>
      <c r="AN8" s="366"/>
      <c r="AO8" s="364">
        <f>VLOOKUP(AC8,'05'!$AC$8:$BP$249,35,FALSE)</f>
        <v>4534</v>
      </c>
      <c r="AP8" s="365"/>
      <c r="AQ8" s="365"/>
      <c r="AR8" s="365"/>
      <c r="AS8" s="366"/>
      <c r="AT8" s="364">
        <f>VLOOKUP(AC8,'06'!$AC$8:$BH$249,27,FALSE)</f>
        <v>200</v>
      </c>
      <c r="AU8" s="365"/>
      <c r="AV8" s="365"/>
      <c r="AW8" s="365"/>
      <c r="AX8" s="366"/>
    </row>
    <row r="9" spans="1:50" ht="20.100000000000001" customHeight="1">
      <c r="A9" s="362" t="s">
        <v>1</v>
      </c>
      <c r="B9" s="363"/>
      <c r="C9" s="144" t="s">
        <v>629</v>
      </c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6"/>
      <c r="AC9" s="147" t="s">
        <v>275</v>
      </c>
      <c r="AD9" s="148"/>
      <c r="AE9" s="364">
        <f t="shared" ref="AE9:AE29" si="0">SUM(AJ9:AX9)</f>
        <v>18</v>
      </c>
      <c r="AF9" s="365"/>
      <c r="AG9" s="365"/>
      <c r="AH9" s="365"/>
      <c r="AI9" s="366"/>
      <c r="AJ9" s="364">
        <f>VLOOKUP(AC9,'04'!$AC$8:$BH$249,27,FALSE)</f>
        <v>18</v>
      </c>
      <c r="AK9" s="365"/>
      <c r="AL9" s="365"/>
      <c r="AM9" s="365"/>
      <c r="AN9" s="366"/>
      <c r="AO9" s="364">
        <f>VLOOKUP(AC9,'05'!$AC$8:$BP$249,35,FALSE)</f>
        <v>0</v>
      </c>
      <c r="AP9" s="365"/>
      <c r="AQ9" s="365"/>
      <c r="AR9" s="365"/>
      <c r="AS9" s="366"/>
      <c r="AT9" s="364">
        <f>VLOOKUP(AC9,'06'!$AC$8:$BH$249,27,FALSE)</f>
        <v>0</v>
      </c>
      <c r="AU9" s="365"/>
      <c r="AV9" s="365"/>
      <c r="AW9" s="365"/>
      <c r="AX9" s="366"/>
    </row>
    <row r="10" spans="1:50" ht="20.100000000000001" customHeight="1">
      <c r="A10" s="362" t="s">
        <v>2</v>
      </c>
      <c r="B10" s="363"/>
      <c r="C10" s="144" t="s">
        <v>497</v>
      </c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6"/>
      <c r="AC10" s="147" t="s">
        <v>303</v>
      </c>
      <c r="AD10" s="148"/>
      <c r="AE10" s="364">
        <f t="shared" si="0"/>
        <v>93190</v>
      </c>
      <c r="AF10" s="365"/>
      <c r="AG10" s="365"/>
      <c r="AH10" s="365"/>
      <c r="AI10" s="366"/>
      <c r="AJ10" s="364">
        <f>VLOOKUP(AC10,'04'!$AC$8:$BH$249,27,FALSE)</f>
        <v>93149</v>
      </c>
      <c r="AK10" s="365"/>
      <c r="AL10" s="365"/>
      <c r="AM10" s="365"/>
      <c r="AN10" s="366"/>
      <c r="AO10" s="364">
        <f>VLOOKUP(AC10,'05'!$AC$8:$BP$249,35,FALSE)</f>
        <v>41</v>
      </c>
      <c r="AP10" s="365"/>
      <c r="AQ10" s="365"/>
      <c r="AR10" s="365"/>
      <c r="AS10" s="366"/>
      <c r="AT10" s="364">
        <f>VLOOKUP(AC10,'06'!$AC$8:$BH$249,27,FALSE)</f>
        <v>0</v>
      </c>
      <c r="AU10" s="365"/>
      <c r="AV10" s="365"/>
      <c r="AW10" s="365"/>
      <c r="AX10" s="366"/>
    </row>
    <row r="11" spans="1:50" ht="20.100000000000001" customHeight="1">
      <c r="A11" s="362" t="s">
        <v>3</v>
      </c>
      <c r="B11" s="363"/>
      <c r="C11" s="174" t="s">
        <v>498</v>
      </c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6"/>
      <c r="AC11" s="147" t="s">
        <v>325</v>
      </c>
      <c r="AD11" s="148"/>
      <c r="AE11" s="364">
        <f t="shared" si="0"/>
        <v>35128</v>
      </c>
      <c r="AF11" s="365"/>
      <c r="AG11" s="365"/>
      <c r="AH11" s="365"/>
      <c r="AI11" s="366"/>
      <c r="AJ11" s="364">
        <f>VLOOKUP(AC11,'04'!$AC$8:$BH$249,27,FALSE)</f>
        <v>33809</v>
      </c>
      <c r="AK11" s="365"/>
      <c r="AL11" s="365"/>
      <c r="AM11" s="365"/>
      <c r="AN11" s="366"/>
      <c r="AO11" s="364">
        <f>VLOOKUP(AC11,'05'!$AC$8:$BP$249,35,FALSE)</f>
        <v>661</v>
      </c>
      <c r="AP11" s="365"/>
      <c r="AQ11" s="365"/>
      <c r="AR11" s="365"/>
      <c r="AS11" s="366"/>
      <c r="AT11" s="364">
        <f>VLOOKUP(AC11,'06'!$AC$8:$BH$249,27,FALSE)</f>
        <v>658</v>
      </c>
      <c r="AU11" s="365"/>
      <c r="AV11" s="365"/>
      <c r="AW11" s="365"/>
      <c r="AX11" s="366"/>
    </row>
    <row r="12" spans="1:50" ht="20.100000000000001" customHeight="1">
      <c r="A12" s="362" t="s">
        <v>4</v>
      </c>
      <c r="B12" s="363"/>
      <c r="C12" s="144" t="s">
        <v>510</v>
      </c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6"/>
      <c r="AC12" s="147" t="s">
        <v>337</v>
      </c>
      <c r="AD12" s="148"/>
      <c r="AE12" s="364">
        <f t="shared" si="0"/>
        <v>5351</v>
      </c>
      <c r="AF12" s="365"/>
      <c r="AG12" s="365"/>
      <c r="AH12" s="365"/>
      <c r="AI12" s="366"/>
      <c r="AJ12" s="364">
        <f>VLOOKUP(AC12,'04'!$AC$8:$BH$249,27,FALSE)</f>
        <v>5351</v>
      </c>
      <c r="AK12" s="365"/>
      <c r="AL12" s="365"/>
      <c r="AM12" s="365"/>
      <c r="AN12" s="366"/>
      <c r="AO12" s="364">
        <f>VLOOKUP(AC12,'05'!$AC$8:$BP$249,35,FALSE)</f>
        <v>0</v>
      </c>
      <c r="AP12" s="365"/>
      <c r="AQ12" s="365"/>
      <c r="AR12" s="365"/>
      <c r="AS12" s="366"/>
      <c r="AT12" s="364">
        <f>VLOOKUP(AC12,'06'!$AC$8:$BH$249,27,FALSE)</f>
        <v>0</v>
      </c>
      <c r="AU12" s="365"/>
      <c r="AV12" s="365"/>
      <c r="AW12" s="365"/>
      <c r="AX12" s="366"/>
    </row>
    <row r="13" spans="1:50" ht="20.100000000000001" customHeight="1">
      <c r="A13" s="362" t="s">
        <v>5</v>
      </c>
      <c r="B13" s="363"/>
      <c r="C13" s="144" t="s">
        <v>499</v>
      </c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6"/>
      <c r="AC13" s="147" t="s">
        <v>343</v>
      </c>
      <c r="AD13" s="148"/>
      <c r="AE13" s="364">
        <f t="shared" si="0"/>
        <v>1843</v>
      </c>
      <c r="AF13" s="365"/>
      <c r="AG13" s="365"/>
      <c r="AH13" s="365"/>
      <c r="AI13" s="366"/>
      <c r="AJ13" s="364">
        <f>VLOOKUP(AC13,'04'!$AC$8:$BH$249,27,FALSE)</f>
        <v>1843</v>
      </c>
      <c r="AK13" s="365"/>
      <c r="AL13" s="365"/>
      <c r="AM13" s="365"/>
      <c r="AN13" s="366"/>
      <c r="AO13" s="364">
        <f>VLOOKUP(AC13,'05'!$AC$8:$BP$249,35,FALSE)</f>
        <v>0</v>
      </c>
      <c r="AP13" s="365"/>
      <c r="AQ13" s="365"/>
      <c r="AR13" s="365"/>
      <c r="AS13" s="366"/>
      <c r="AT13" s="364">
        <f>VLOOKUP(AC13,'06'!$AC$8:$BH$249,27,FALSE)</f>
        <v>0</v>
      </c>
      <c r="AU13" s="365"/>
      <c r="AV13" s="365"/>
      <c r="AW13" s="365"/>
      <c r="AX13" s="366"/>
    </row>
    <row r="14" spans="1:50" ht="20.100000000000001" customHeight="1">
      <c r="A14" s="362" t="s">
        <v>6</v>
      </c>
      <c r="B14" s="363"/>
      <c r="C14" s="144" t="s">
        <v>511</v>
      </c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6"/>
      <c r="AC14" s="147" t="s">
        <v>349</v>
      </c>
      <c r="AD14" s="148"/>
      <c r="AE14" s="364">
        <f t="shared" si="0"/>
        <v>110</v>
      </c>
      <c r="AF14" s="365"/>
      <c r="AG14" s="365"/>
      <c r="AH14" s="365"/>
      <c r="AI14" s="366"/>
      <c r="AJ14" s="364">
        <f>VLOOKUP(AC14,'04'!$AC$8:$BH$249,27,FALSE)</f>
        <v>110</v>
      </c>
      <c r="AK14" s="365"/>
      <c r="AL14" s="365"/>
      <c r="AM14" s="365"/>
      <c r="AN14" s="366"/>
      <c r="AO14" s="364">
        <f>VLOOKUP(AC14,'05'!$AC$8:$BP$249,35,FALSE)</f>
        <v>0</v>
      </c>
      <c r="AP14" s="365"/>
      <c r="AQ14" s="365"/>
      <c r="AR14" s="365"/>
      <c r="AS14" s="366"/>
      <c r="AT14" s="364">
        <f>VLOOKUP(AC14,'06'!$AC$8:$BH$249,27,FALSE)</f>
        <v>0</v>
      </c>
      <c r="AU14" s="365"/>
      <c r="AV14" s="365"/>
      <c r="AW14" s="365"/>
      <c r="AX14" s="366"/>
    </row>
    <row r="15" spans="1:50" s="23" customFormat="1" ht="20.100000000000001" customHeight="1">
      <c r="A15" s="376" t="s">
        <v>7</v>
      </c>
      <c r="B15" s="377"/>
      <c r="C15" s="182" t="s">
        <v>630</v>
      </c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4"/>
      <c r="AC15" s="185" t="s">
        <v>351</v>
      </c>
      <c r="AD15" s="186"/>
      <c r="AE15" s="370">
        <f t="shared" si="0"/>
        <v>343307</v>
      </c>
      <c r="AF15" s="371"/>
      <c r="AG15" s="371"/>
      <c r="AH15" s="371"/>
      <c r="AI15" s="372"/>
      <c r="AJ15" s="370">
        <f>VLOOKUP(AC15,'04'!$AC$8:$BH$249,27,FALSE)</f>
        <v>337213</v>
      </c>
      <c r="AK15" s="371"/>
      <c r="AL15" s="371"/>
      <c r="AM15" s="371"/>
      <c r="AN15" s="372"/>
      <c r="AO15" s="370">
        <f>VLOOKUP(AC15,'05'!$AC$8:$BP$249,35,FALSE)</f>
        <v>5236</v>
      </c>
      <c r="AP15" s="371"/>
      <c r="AQ15" s="371"/>
      <c r="AR15" s="371"/>
      <c r="AS15" s="372"/>
      <c r="AT15" s="370">
        <f>VLOOKUP(AC15,'06'!$AC$8:$BH$249,27,FALSE)</f>
        <v>858</v>
      </c>
      <c r="AU15" s="371"/>
      <c r="AV15" s="371"/>
      <c r="AW15" s="371"/>
      <c r="AX15" s="372"/>
    </row>
    <row r="16" spans="1:50" ht="20.100000000000001" customHeight="1">
      <c r="A16" s="362" t="s">
        <v>8</v>
      </c>
      <c r="B16" s="363"/>
      <c r="C16" s="194" t="s">
        <v>500</v>
      </c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6"/>
      <c r="AC16" s="197" t="s">
        <v>395</v>
      </c>
      <c r="AD16" s="198"/>
      <c r="AE16" s="364">
        <f t="shared" si="0"/>
        <v>17752</v>
      </c>
      <c r="AF16" s="365"/>
      <c r="AG16" s="365"/>
      <c r="AH16" s="365"/>
      <c r="AI16" s="366"/>
      <c r="AJ16" s="364">
        <f>VLOOKUP(AC16,'04'!$AC$8:$BH$249,27,FALSE)</f>
        <v>16964</v>
      </c>
      <c r="AK16" s="365"/>
      <c r="AL16" s="365"/>
      <c r="AM16" s="365"/>
      <c r="AN16" s="366"/>
      <c r="AO16" s="364">
        <f>VLOOKUP(AC16,'05'!$AC$8:$BP$249,35,FALSE)-AO18</f>
        <v>784</v>
      </c>
      <c r="AP16" s="365"/>
      <c r="AQ16" s="365"/>
      <c r="AR16" s="365"/>
      <c r="AS16" s="366"/>
      <c r="AT16" s="364">
        <f>VLOOKUP(AC16,'06'!$AC$8:$BH$249,27,FALSE)-AT18</f>
        <v>4</v>
      </c>
      <c r="AU16" s="365"/>
      <c r="AV16" s="365"/>
      <c r="AW16" s="365"/>
      <c r="AX16" s="366"/>
    </row>
    <row r="17" spans="1:55" s="24" customFormat="1" ht="20.100000000000001" customHeight="1">
      <c r="A17" s="378" t="s">
        <v>9</v>
      </c>
      <c r="B17" s="379"/>
      <c r="C17" s="20" t="s">
        <v>631</v>
      </c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2"/>
      <c r="AC17" s="8"/>
      <c r="AD17" s="9"/>
      <c r="AE17" s="380">
        <f t="shared" si="0"/>
        <v>361059</v>
      </c>
      <c r="AF17" s="381"/>
      <c r="AG17" s="381"/>
      <c r="AH17" s="381"/>
      <c r="AI17" s="382"/>
      <c r="AJ17" s="373">
        <f>SUM(AJ15:AN16)</f>
        <v>354177</v>
      </c>
      <c r="AK17" s="374"/>
      <c r="AL17" s="374"/>
      <c r="AM17" s="374"/>
      <c r="AN17" s="375"/>
      <c r="AO17" s="373">
        <f t="shared" ref="AO17" si="1">SUM(AO15:AS16)</f>
        <v>6020</v>
      </c>
      <c r="AP17" s="374"/>
      <c r="AQ17" s="374"/>
      <c r="AR17" s="374"/>
      <c r="AS17" s="375"/>
      <c r="AT17" s="373">
        <f t="shared" ref="AT17" si="2">SUM(AT15:AX16)</f>
        <v>862</v>
      </c>
      <c r="AU17" s="374"/>
      <c r="AV17" s="374"/>
      <c r="AW17" s="374"/>
      <c r="AX17" s="375"/>
    </row>
    <row r="18" spans="1:55" ht="20.100000000000001" customHeight="1">
      <c r="A18" s="362" t="s">
        <v>10</v>
      </c>
      <c r="B18" s="363"/>
      <c r="C18" s="194" t="s">
        <v>633</v>
      </c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6"/>
      <c r="AC18" s="197" t="s">
        <v>378</v>
      </c>
      <c r="AD18" s="198"/>
      <c r="AE18" s="364"/>
      <c r="AF18" s="365"/>
      <c r="AG18" s="365"/>
      <c r="AH18" s="365"/>
      <c r="AI18" s="366"/>
      <c r="AJ18" s="364">
        <f>VLOOKUP(AC18,'04'!$AC$8:$BH$249,27,FALSE)</f>
        <v>0</v>
      </c>
      <c r="AK18" s="365"/>
      <c r="AL18" s="365"/>
      <c r="AM18" s="365"/>
      <c r="AN18" s="366"/>
      <c r="AO18" s="364">
        <f>VLOOKUP($AC$18,'05'!$AC$8:$BP$249,35,FALSE)</f>
        <v>68767</v>
      </c>
      <c r="AP18" s="365"/>
      <c r="AQ18" s="365"/>
      <c r="AR18" s="365"/>
      <c r="AS18" s="366"/>
      <c r="AT18" s="364">
        <f>VLOOKUP(AC18,'06'!$AC$8:$BH$249,27,FALSE)</f>
        <v>37986</v>
      </c>
      <c r="AU18" s="365"/>
      <c r="AV18" s="365"/>
      <c r="AW18" s="365"/>
      <c r="AX18" s="366"/>
      <c r="AY18" s="367">
        <f>SUM(AJ18:AX18)</f>
        <v>106753</v>
      </c>
      <c r="AZ18" s="368"/>
      <c r="BA18" s="368"/>
      <c r="BB18" s="368"/>
      <c r="BC18" s="369"/>
    </row>
    <row r="19" spans="1:55" s="24" customFormat="1" ht="20.100000000000001" customHeight="1">
      <c r="A19" s="378" t="s">
        <v>11</v>
      </c>
      <c r="B19" s="379"/>
      <c r="C19" s="20" t="s">
        <v>636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2"/>
      <c r="AC19" s="8"/>
      <c r="AD19" s="9"/>
      <c r="AE19" s="380"/>
      <c r="AF19" s="381"/>
      <c r="AG19" s="381"/>
      <c r="AH19" s="381"/>
      <c r="AI19" s="382"/>
      <c r="AJ19" s="373">
        <f>AJ17+AJ18</f>
        <v>354177</v>
      </c>
      <c r="AK19" s="374"/>
      <c r="AL19" s="374"/>
      <c r="AM19" s="374"/>
      <c r="AN19" s="375"/>
      <c r="AO19" s="373">
        <f t="shared" ref="AO19" si="3">AO17+AO18</f>
        <v>74787</v>
      </c>
      <c r="AP19" s="374"/>
      <c r="AQ19" s="374"/>
      <c r="AR19" s="374"/>
      <c r="AS19" s="375"/>
      <c r="AT19" s="373">
        <f t="shared" ref="AT19" si="4">AT17+AT18</f>
        <v>38848</v>
      </c>
      <c r="AU19" s="374"/>
      <c r="AV19" s="374"/>
      <c r="AW19" s="374"/>
      <c r="AX19" s="375"/>
    </row>
    <row r="20" spans="1:55" ht="20.100000000000001" customHeight="1">
      <c r="A20" s="362" t="s">
        <v>12</v>
      </c>
      <c r="B20" s="363"/>
      <c r="C20" s="154" t="s">
        <v>501</v>
      </c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6"/>
      <c r="AC20" s="207" t="s">
        <v>32</v>
      </c>
      <c r="AD20" s="208"/>
      <c r="AE20" s="364">
        <f t="shared" si="0"/>
        <v>131434</v>
      </c>
      <c r="AF20" s="365"/>
      <c r="AG20" s="365"/>
      <c r="AH20" s="365"/>
      <c r="AI20" s="366"/>
      <c r="AJ20" s="364">
        <f>VLOOKUP(AC20,'04'!$AC$8:$BH$249,27,FALSE)</f>
        <v>58703</v>
      </c>
      <c r="AK20" s="365"/>
      <c r="AL20" s="365"/>
      <c r="AM20" s="365"/>
      <c r="AN20" s="366"/>
      <c r="AO20" s="364">
        <f>VLOOKUP(AC20,'05'!$AC$8:$BP$249,35,FALSE)</f>
        <v>44852</v>
      </c>
      <c r="AP20" s="365"/>
      <c r="AQ20" s="365"/>
      <c r="AR20" s="365"/>
      <c r="AS20" s="366"/>
      <c r="AT20" s="364">
        <f>VLOOKUP(AC20,'06'!$AC$8:$BH$249,27,FALSE)</f>
        <v>27879</v>
      </c>
      <c r="AU20" s="365"/>
      <c r="AV20" s="365"/>
      <c r="AW20" s="365"/>
      <c r="AX20" s="366"/>
    </row>
    <row r="21" spans="1:55" ht="20.100000000000001" customHeight="1">
      <c r="A21" s="362" t="s">
        <v>13</v>
      </c>
      <c r="B21" s="363"/>
      <c r="C21" s="144" t="s">
        <v>24</v>
      </c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6"/>
      <c r="AC21" s="207" t="s">
        <v>52</v>
      </c>
      <c r="AD21" s="208"/>
      <c r="AE21" s="364">
        <f t="shared" si="0"/>
        <v>31102</v>
      </c>
      <c r="AF21" s="365"/>
      <c r="AG21" s="365"/>
      <c r="AH21" s="365"/>
      <c r="AI21" s="366"/>
      <c r="AJ21" s="364">
        <f>VLOOKUP(AC21,'04'!$AC$8:$BH$249,27,FALSE)</f>
        <v>11715</v>
      </c>
      <c r="AK21" s="365"/>
      <c r="AL21" s="365"/>
      <c r="AM21" s="365"/>
      <c r="AN21" s="366"/>
      <c r="AO21" s="364">
        <f>VLOOKUP(AC21,'05'!$AC$8:$BP$249,35,FALSE)</f>
        <v>11974</v>
      </c>
      <c r="AP21" s="365"/>
      <c r="AQ21" s="365"/>
      <c r="AR21" s="365"/>
      <c r="AS21" s="366"/>
      <c r="AT21" s="364">
        <f>VLOOKUP(AC21,'06'!$AC$8:$BH$249,27,FALSE)</f>
        <v>7413</v>
      </c>
      <c r="AU21" s="365"/>
      <c r="AV21" s="365"/>
      <c r="AW21" s="365"/>
      <c r="AX21" s="366"/>
    </row>
    <row r="22" spans="1:55" ht="20.100000000000001" customHeight="1">
      <c r="A22" s="362" t="s">
        <v>14</v>
      </c>
      <c r="B22" s="363"/>
      <c r="C22" s="144" t="s">
        <v>502</v>
      </c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6"/>
      <c r="AC22" s="207" t="s">
        <v>57</v>
      </c>
      <c r="AD22" s="208"/>
      <c r="AE22" s="364">
        <f t="shared" si="0"/>
        <v>94034</v>
      </c>
      <c r="AF22" s="365"/>
      <c r="AG22" s="365"/>
      <c r="AH22" s="365"/>
      <c r="AI22" s="366"/>
      <c r="AJ22" s="364">
        <f>VLOOKUP(AC22,'04'!$AC$8:$BH$249,27,FALSE)</f>
        <v>79531</v>
      </c>
      <c r="AK22" s="365"/>
      <c r="AL22" s="365"/>
      <c r="AM22" s="365"/>
      <c r="AN22" s="366"/>
      <c r="AO22" s="364">
        <f>VLOOKUP(AC22,'05'!$AC$8:$BP$249,35,FALSE)</f>
        <v>12133</v>
      </c>
      <c r="AP22" s="365"/>
      <c r="AQ22" s="365"/>
      <c r="AR22" s="365"/>
      <c r="AS22" s="366"/>
      <c r="AT22" s="364">
        <f>VLOOKUP(AC22,'06'!$AC$8:$BH$249,27,FALSE)</f>
        <v>2370</v>
      </c>
      <c r="AU22" s="365"/>
      <c r="AV22" s="365"/>
      <c r="AW22" s="365"/>
      <c r="AX22" s="366"/>
    </row>
    <row r="23" spans="1:55" ht="20.100000000000001" customHeight="1">
      <c r="A23" s="362" t="s">
        <v>15</v>
      </c>
      <c r="B23" s="363"/>
      <c r="C23" s="174" t="s">
        <v>503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6"/>
      <c r="AC23" s="207" t="s">
        <v>58</v>
      </c>
      <c r="AD23" s="208"/>
      <c r="AE23" s="364">
        <f t="shared" si="0"/>
        <v>27866</v>
      </c>
      <c r="AF23" s="365"/>
      <c r="AG23" s="365"/>
      <c r="AH23" s="365"/>
      <c r="AI23" s="366"/>
      <c r="AJ23" s="364">
        <f>VLOOKUP(AC23,'04'!$AC$8:$BH$249,27,FALSE)</f>
        <v>27786</v>
      </c>
      <c r="AK23" s="365"/>
      <c r="AL23" s="365"/>
      <c r="AM23" s="365"/>
      <c r="AN23" s="366"/>
      <c r="AO23" s="364">
        <f>VLOOKUP(AC23,'05'!$AC$8:$BP$249,35,FALSE)</f>
        <v>80</v>
      </c>
      <c r="AP23" s="365"/>
      <c r="AQ23" s="365"/>
      <c r="AR23" s="365"/>
      <c r="AS23" s="366"/>
      <c r="AT23" s="364">
        <f>VLOOKUP(AC23,'06'!$AC$8:$BH$249,27,FALSE)</f>
        <v>0</v>
      </c>
      <c r="AU23" s="365"/>
      <c r="AV23" s="365"/>
      <c r="AW23" s="365"/>
      <c r="AX23" s="366"/>
    </row>
    <row r="24" spans="1:55" ht="20.100000000000001" customHeight="1">
      <c r="A24" s="362" t="s">
        <v>53</v>
      </c>
      <c r="B24" s="363"/>
      <c r="C24" s="174" t="s">
        <v>504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6"/>
      <c r="AC24" s="207" t="s">
        <v>59</v>
      </c>
      <c r="AD24" s="208"/>
      <c r="AE24" s="364">
        <f t="shared" si="0"/>
        <v>11043</v>
      </c>
      <c r="AF24" s="365"/>
      <c r="AG24" s="365"/>
      <c r="AH24" s="365"/>
      <c r="AI24" s="366"/>
      <c r="AJ24" s="364">
        <f>VLOOKUP(AC24,'04'!$AC$8:$BH$249,27,FALSE)</f>
        <v>10618</v>
      </c>
      <c r="AK24" s="365"/>
      <c r="AL24" s="365"/>
      <c r="AM24" s="365"/>
      <c r="AN24" s="366"/>
      <c r="AO24" s="364">
        <f>VLOOKUP(AC24,'05'!$AC$8:$BP$249,35,FALSE)</f>
        <v>178</v>
      </c>
      <c r="AP24" s="365"/>
      <c r="AQ24" s="365"/>
      <c r="AR24" s="365"/>
      <c r="AS24" s="366"/>
      <c r="AT24" s="364">
        <f>VLOOKUP(AC24,'06'!$AC$8:$BH$249,27,FALSE)</f>
        <v>247</v>
      </c>
      <c r="AU24" s="365"/>
      <c r="AV24" s="365"/>
      <c r="AW24" s="365"/>
      <c r="AX24" s="366"/>
    </row>
    <row r="25" spans="1:55" ht="20.100000000000001" customHeight="1">
      <c r="A25" s="362" t="s">
        <v>54</v>
      </c>
      <c r="B25" s="363"/>
      <c r="C25" s="383" t="s">
        <v>512</v>
      </c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5"/>
      <c r="AC25" s="207" t="s">
        <v>60</v>
      </c>
      <c r="AD25" s="208"/>
      <c r="AE25" s="364">
        <f t="shared" si="0"/>
        <v>20445</v>
      </c>
      <c r="AF25" s="365"/>
      <c r="AG25" s="365"/>
      <c r="AH25" s="365"/>
      <c r="AI25" s="366"/>
      <c r="AJ25" s="364">
        <f>VLOOKUP(AC25,'04'!$AC$8:$BH$249,27,FALSE)</f>
        <v>17798</v>
      </c>
      <c r="AK25" s="365"/>
      <c r="AL25" s="365"/>
      <c r="AM25" s="365"/>
      <c r="AN25" s="366"/>
      <c r="AO25" s="364">
        <f>VLOOKUP(AC25,'05'!$AC$8:$BP$249,35,FALSE)</f>
        <v>2437</v>
      </c>
      <c r="AP25" s="365"/>
      <c r="AQ25" s="365"/>
      <c r="AR25" s="365"/>
      <c r="AS25" s="366"/>
      <c r="AT25" s="364">
        <f>VLOOKUP(AC25,'06'!$AC$8:$BH$249,27,FALSE)</f>
        <v>210</v>
      </c>
      <c r="AU25" s="365"/>
      <c r="AV25" s="365"/>
      <c r="AW25" s="365"/>
      <c r="AX25" s="366"/>
    </row>
    <row r="26" spans="1:55" ht="20.100000000000001" customHeight="1">
      <c r="A26" s="362" t="s">
        <v>55</v>
      </c>
      <c r="B26" s="363"/>
      <c r="C26" s="174" t="s">
        <v>513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6"/>
      <c r="AC26" s="207" t="s">
        <v>61</v>
      </c>
      <c r="AD26" s="208"/>
      <c r="AE26" s="364">
        <f t="shared" si="0"/>
        <v>17592</v>
      </c>
      <c r="AF26" s="365"/>
      <c r="AG26" s="365"/>
      <c r="AH26" s="365"/>
      <c r="AI26" s="366"/>
      <c r="AJ26" s="364">
        <f>VLOOKUP(AC26,'04'!$AC$8:$BH$249,27,FALSE)</f>
        <v>17165</v>
      </c>
      <c r="AK26" s="365"/>
      <c r="AL26" s="365"/>
      <c r="AM26" s="365"/>
      <c r="AN26" s="366"/>
      <c r="AO26" s="364">
        <f>VLOOKUP(AC26,'05'!$AC$8:$BP$249,35,FALSE)</f>
        <v>0</v>
      </c>
      <c r="AP26" s="365"/>
      <c r="AQ26" s="365"/>
      <c r="AR26" s="365"/>
      <c r="AS26" s="366"/>
      <c r="AT26" s="364">
        <f>VLOOKUP(AC26,'06'!$AC$8:$BH$249,27,FALSE)</f>
        <v>427</v>
      </c>
      <c r="AU26" s="365"/>
      <c r="AV26" s="365"/>
      <c r="AW26" s="365"/>
      <c r="AX26" s="366"/>
    </row>
    <row r="27" spans="1:55" ht="20.100000000000001" customHeight="1">
      <c r="A27" s="362" t="s">
        <v>56</v>
      </c>
      <c r="B27" s="363"/>
      <c r="C27" s="174" t="s">
        <v>514</v>
      </c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6"/>
      <c r="AC27" s="207" t="s">
        <v>62</v>
      </c>
      <c r="AD27" s="208"/>
      <c r="AE27" s="364">
        <f t="shared" si="0"/>
        <v>518</v>
      </c>
      <c r="AF27" s="365"/>
      <c r="AG27" s="365"/>
      <c r="AH27" s="365"/>
      <c r="AI27" s="366"/>
      <c r="AJ27" s="364">
        <f>VLOOKUP(AC27,'04'!$AC$8:$BH$249,27,FALSE)</f>
        <v>518</v>
      </c>
      <c r="AK27" s="365"/>
      <c r="AL27" s="365"/>
      <c r="AM27" s="365"/>
      <c r="AN27" s="366"/>
      <c r="AO27" s="364">
        <f>VLOOKUP(AC27,'05'!$AC$8:$BP$249,35,FALSE)</f>
        <v>0</v>
      </c>
      <c r="AP27" s="365"/>
      <c r="AQ27" s="365"/>
      <c r="AR27" s="365"/>
      <c r="AS27" s="366"/>
      <c r="AT27" s="364">
        <f>VLOOKUP(AC27,'06'!$AC$8:$BH$249,27,FALSE)</f>
        <v>0</v>
      </c>
      <c r="AU27" s="365"/>
      <c r="AV27" s="365"/>
      <c r="AW27" s="365"/>
      <c r="AX27" s="366"/>
    </row>
    <row r="28" spans="1:55" s="23" customFormat="1" ht="20.100000000000001" customHeight="1">
      <c r="A28" s="376" t="s">
        <v>106</v>
      </c>
      <c r="B28" s="377"/>
      <c r="C28" s="256" t="s">
        <v>634</v>
      </c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8"/>
      <c r="AC28" s="259" t="s">
        <v>176</v>
      </c>
      <c r="AD28" s="260"/>
      <c r="AE28" s="370">
        <f t="shared" si="0"/>
        <v>334034</v>
      </c>
      <c r="AF28" s="371"/>
      <c r="AG28" s="371"/>
      <c r="AH28" s="371"/>
      <c r="AI28" s="372"/>
      <c r="AJ28" s="370">
        <f>VLOOKUP(AC28,'04'!$AC$8:$BH$249,27,FALSE)</f>
        <v>223834</v>
      </c>
      <c r="AK28" s="371"/>
      <c r="AL28" s="371"/>
      <c r="AM28" s="371"/>
      <c r="AN28" s="372"/>
      <c r="AO28" s="370">
        <f>VLOOKUP(AC28,'05'!$AC$8:$BP$249,35,FALSE)</f>
        <v>71654</v>
      </c>
      <c r="AP28" s="371"/>
      <c r="AQ28" s="371"/>
      <c r="AR28" s="371"/>
      <c r="AS28" s="372"/>
      <c r="AT28" s="370">
        <f>VLOOKUP(AC28,'06'!$AC$8:$BH$249,27,FALSE)</f>
        <v>38546</v>
      </c>
      <c r="AU28" s="371"/>
      <c r="AV28" s="371"/>
      <c r="AW28" s="371"/>
      <c r="AX28" s="372"/>
    </row>
    <row r="29" spans="1:55" ht="20.100000000000001" customHeight="1">
      <c r="A29" s="362" t="s">
        <v>107</v>
      </c>
      <c r="B29" s="363"/>
      <c r="C29" s="194" t="s">
        <v>505</v>
      </c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6"/>
      <c r="AC29" s="197" t="s">
        <v>436</v>
      </c>
      <c r="AD29" s="198"/>
      <c r="AE29" s="364">
        <f t="shared" si="0"/>
        <v>0</v>
      </c>
      <c r="AF29" s="365"/>
      <c r="AG29" s="365"/>
      <c r="AH29" s="365"/>
      <c r="AI29" s="366"/>
      <c r="AJ29" s="364">
        <f>VLOOKUP(AC29,'04'!$AC$8:$BH$249,27,FALSE)-AJ31</f>
        <v>0</v>
      </c>
      <c r="AK29" s="365"/>
      <c r="AL29" s="365"/>
      <c r="AM29" s="365"/>
      <c r="AN29" s="366"/>
      <c r="AO29" s="364">
        <f>VLOOKUP(AC29,'05'!$AC$8:$BP$249,35,FALSE)</f>
        <v>0</v>
      </c>
      <c r="AP29" s="365"/>
      <c r="AQ29" s="365"/>
      <c r="AR29" s="365"/>
      <c r="AS29" s="366"/>
      <c r="AT29" s="364">
        <f>VLOOKUP(AC29,'06'!$AC$8:$BH$249,27,FALSE)</f>
        <v>0</v>
      </c>
      <c r="AU29" s="365"/>
      <c r="AV29" s="365"/>
      <c r="AW29" s="365"/>
      <c r="AX29" s="366"/>
    </row>
    <row r="30" spans="1:55" s="44" customFormat="1" ht="20.100000000000001" customHeight="1">
      <c r="A30" s="378" t="s">
        <v>181</v>
      </c>
      <c r="B30" s="379"/>
      <c r="C30" s="266" t="s">
        <v>635</v>
      </c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8"/>
      <c r="AC30" s="269"/>
      <c r="AD30" s="270"/>
      <c r="AE30" s="380">
        <f>SUM(AJ30:AX30)</f>
        <v>334034</v>
      </c>
      <c r="AF30" s="381"/>
      <c r="AG30" s="381"/>
      <c r="AH30" s="381"/>
      <c r="AI30" s="382"/>
      <c r="AJ30" s="380">
        <f>SUM(AJ28:AN29)</f>
        <v>223834</v>
      </c>
      <c r="AK30" s="381"/>
      <c r="AL30" s="381"/>
      <c r="AM30" s="381"/>
      <c r="AN30" s="382"/>
      <c r="AO30" s="380">
        <f>SUM(AO28:AS29)</f>
        <v>71654</v>
      </c>
      <c r="AP30" s="381"/>
      <c r="AQ30" s="381"/>
      <c r="AR30" s="381"/>
      <c r="AS30" s="382"/>
      <c r="AT30" s="380">
        <f>SUM(AT28:AX29)</f>
        <v>38546</v>
      </c>
      <c r="AU30" s="381"/>
      <c r="AV30" s="381"/>
      <c r="AW30" s="381"/>
      <c r="AX30" s="382"/>
    </row>
    <row r="31" spans="1:55" ht="20.100000000000001" customHeight="1">
      <c r="A31" s="362" t="s">
        <v>182</v>
      </c>
      <c r="B31" s="363"/>
      <c r="C31" s="194" t="s">
        <v>632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6"/>
      <c r="AC31" s="197" t="s">
        <v>417</v>
      </c>
      <c r="AD31" s="198"/>
      <c r="AE31" s="364"/>
      <c r="AF31" s="365"/>
      <c r="AG31" s="365"/>
      <c r="AH31" s="365"/>
      <c r="AI31" s="366"/>
      <c r="AJ31" s="364">
        <f>VLOOKUP(AC31,'04'!$AC$8:$BH$249,27,FALSE)</f>
        <v>106753</v>
      </c>
      <c r="AK31" s="365"/>
      <c r="AL31" s="365"/>
      <c r="AM31" s="365"/>
      <c r="AN31" s="366"/>
      <c r="AO31" s="364">
        <f>VLOOKUP(AC31,'05'!$AC$8:$BP$249,35,FALSE)</f>
        <v>0</v>
      </c>
      <c r="AP31" s="365"/>
      <c r="AQ31" s="365"/>
      <c r="AR31" s="365"/>
      <c r="AS31" s="366"/>
      <c r="AT31" s="364">
        <f>VLOOKUP(AC31,'06'!$AC$8:$BH$249,27,FALSE)</f>
        <v>0</v>
      </c>
      <c r="AU31" s="365"/>
      <c r="AV31" s="365"/>
      <c r="AW31" s="365"/>
      <c r="AX31" s="366"/>
      <c r="AY31" s="367">
        <f>SUM(AJ31:AX31)</f>
        <v>106753</v>
      </c>
      <c r="AZ31" s="368"/>
      <c r="BA31" s="368"/>
      <c r="BB31" s="368"/>
      <c r="BC31" s="369"/>
    </row>
    <row r="32" spans="1:55" s="44" customFormat="1" ht="20.100000000000001" customHeight="1">
      <c r="A32" s="378" t="s">
        <v>183</v>
      </c>
      <c r="B32" s="379"/>
      <c r="C32" s="266" t="s">
        <v>637</v>
      </c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  <c r="AA32" s="267"/>
      <c r="AB32" s="268"/>
      <c r="AC32" s="269"/>
      <c r="AD32" s="270"/>
      <c r="AE32" s="380"/>
      <c r="AF32" s="381"/>
      <c r="AG32" s="381"/>
      <c r="AH32" s="381"/>
      <c r="AI32" s="382"/>
      <c r="AJ32" s="380">
        <f>SUM(AJ30:AN31)</f>
        <v>330587</v>
      </c>
      <c r="AK32" s="381"/>
      <c r="AL32" s="381"/>
      <c r="AM32" s="381"/>
      <c r="AN32" s="382"/>
      <c r="AO32" s="380">
        <f>SUM(AO30:AS31)</f>
        <v>71654</v>
      </c>
      <c r="AP32" s="381"/>
      <c r="AQ32" s="381"/>
      <c r="AR32" s="381"/>
      <c r="AS32" s="382"/>
      <c r="AT32" s="380">
        <f>SUM(AT30:AX31)</f>
        <v>38546</v>
      </c>
      <c r="AU32" s="381"/>
      <c r="AV32" s="381"/>
      <c r="AW32" s="381"/>
      <c r="AX32" s="382"/>
    </row>
    <row r="37" spans="29:50">
      <c r="AC37" s="386"/>
      <c r="AD37" s="386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  <c r="AQ37" s="387"/>
      <c r="AR37" s="387"/>
      <c r="AS37" s="387"/>
      <c r="AT37" s="387"/>
      <c r="AU37" s="387"/>
      <c r="AV37" s="387"/>
      <c r="AW37" s="387"/>
      <c r="AX37" s="387"/>
    </row>
  </sheetData>
  <mergeCells count="197">
    <mergeCell ref="AC37:AD37"/>
    <mergeCell ref="AE37:AI37"/>
    <mergeCell ref="AJ37:AN37"/>
    <mergeCell ref="AO37:AS37"/>
    <mergeCell ref="AT37:AX37"/>
    <mergeCell ref="A30:B30"/>
    <mergeCell ref="C30:AB30"/>
    <mergeCell ref="AC30:AD30"/>
    <mergeCell ref="AE30:AI30"/>
    <mergeCell ref="AT30:AX30"/>
    <mergeCell ref="A32:B32"/>
    <mergeCell ref="C32:AB32"/>
    <mergeCell ref="AC32:AD32"/>
    <mergeCell ref="AJ32:AN32"/>
    <mergeCell ref="AO32:AS32"/>
    <mergeCell ref="AT32:AX32"/>
    <mergeCell ref="AE32:AI32"/>
    <mergeCell ref="A29:B29"/>
    <mergeCell ref="C29:AB29"/>
    <mergeCell ref="AC29:AD29"/>
    <mergeCell ref="AE29:AI29"/>
    <mergeCell ref="AT29:AX29"/>
    <mergeCell ref="AJ29:AN29"/>
    <mergeCell ref="AO29:AS29"/>
    <mergeCell ref="AJ30:AN30"/>
    <mergeCell ref="AO30:AS30"/>
    <mergeCell ref="AY31:BC31"/>
    <mergeCell ref="A31:B31"/>
    <mergeCell ref="C31:AB31"/>
    <mergeCell ref="AC31:AD31"/>
    <mergeCell ref="AE31:AI31"/>
    <mergeCell ref="AJ31:AN31"/>
    <mergeCell ref="AO31:AS31"/>
    <mergeCell ref="AT31:AX31"/>
    <mergeCell ref="AC25:AD25"/>
    <mergeCell ref="AE25:AI25"/>
    <mergeCell ref="AT25:AX25"/>
    <mergeCell ref="AJ25:AN25"/>
    <mergeCell ref="AO25:AS25"/>
    <mergeCell ref="A28:B28"/>
    <mergeCell ref="C28:AB28"/>
    <mergeCell ref="AC28:AD28"/>
    <mergeCell ref="AE28:AI28"/>
    <mergeCell ref="AT28:AX28"/>
    <mergeCell ref="A27:B27"/>
    <mergeCell ref="C27:AB27"/>
    <mergeCell ref="AC27:AD27"/>
    <mergeCell ref="AE27:AI27"/>
    <mergeCell ref="AT27:AX27"/>
    <mergeCell ref="AJ27:AN27"/>
    <mergeCell ref="AO27:AS27"/>
    <mergeCell ref="AJ28:AN28"/>
    <mergeCell ref="AO28:AS28"/>
    <mergeCell ref="A24:B24"/>
    <mergeCell ref="C24:AB24"/>
    <mergeCell ref="AC24:AD24"/>
    <mergeCell ref="AE24:AI24"/>
    <mergeCell ref="AT24:AX24"/>
    <mergeCell ref="AJ24:AN24"/>
    <mergeCell ref="AO24:AS24"/>
    <mergeCell ref="A23:B23"/>
    <mergeCell ref="C23:AB23"/>
    <mergeCell ref="AC23:AD23"/>
    <mergeCell ref="AE23:AI23"/>
    <mergeCell ref="AT23:AX23"/>
    <mergeCell ref="AJ23:AN23"/>
    <mergeCell ref="AO23:AS23"/>
    <mergeCell ref="A26:B26"/>
    <mergeCell ref="C26:AB26"/>
    <mergeCell ref="AC26:AD26"/>
    <mergeCell ref="AE26:AI26"/>
    <mergeCell ref="AT26:AX26"/>
    <mergeCell ref="AJ26:AN26"/>
    <mergeCell ref="AO26:AS26"/>
    <mergeCell ref="A25:B25"/>
    <mergeCell ref="C25:AB25"/>
    <mergeCell ref="AT20:AX20"/>
    <mergeCell ref="AJ20:AN20"/>
    <mergeCell ref="AO20:AS20"/>
    <mergeCell ref="AJ21:AN21"/>
    <mergeCell ref="AO21:AS21"/>
    <mergeCell ref="A22:B22"/>
    <mergeCell ref="C22:AB22"/>
    <mergeCell ref="AC22:AD22"/>
    <mergeCell ref="AE22:AI22"/>
    <mergeCell ref="AT22:AX22"/>
    <mergeCell ref="AJ22:AN22"/>
    <mergeCell ref="AO22:AS22"/>
    <mergeCell ref="A21:B21"/>
    <mergeCell ref="C21:AB21"/>
    <mergeCell ref="AC21:AD21"/>
    <mergeCell ref="AE21:AI21"/>
    <mergeCell ref="AT21:AX21"/>
    <mergeCell ref="AC18:AD18"/>
    <mergeCell ref="AE18:AI18"/>
    <mergeCell ref="AJ18:AN18"/>
    <mergeCell ref="AO18:AS18"/>
    <mergeCell ref="AE19:AI19"/>
    <mergeCell ref="A20:B20"/>
    <mergeCell ref="C20:AB20"/>
    <mergeCell ref="AC20:AD20"/>
    <mergeCell ref="AE20:AI20"/>
    <mergeCell ref="A18:B18"/>
    <mergeCell ref="C18:AB18"/>
    <mergeCell ref="AC12:AD12"/>
    <mergeCell ref="AE12:AI12"/>
    <mergeCell ref="AT12:AX12"/>
    <mergeCell ref="AJ12:AN12"/>
    <mergeCell ref="AO12:AS12"/>
    <mergeCell ref="A14:B14"/>
    <mergeCell ref="C14:AB14"/>
    <mergeCell ref="AC14:AD14"/>
    <mergeCell ref="AE14:AI14"/>
    <mergeCell ref="AT14:AX14"/>
    <mergeCell ref="AJ14:AN14"/>
    <mergeCell ref="AO14:AS14"/>
    <mergeCell ref="A13:B13"/>
    <mergeCell ref="C13:AB13"/>
    <mergeCell ref="AC13:AD13"/>
    <mergeCell ref="AE13:AI13"/>
    <mergeCell ref="AT13:AX13"/>
    <mergeCell ref="AJ13:AN13"/>
    <mergeCell ref="AO13:AS13"/>
    <mergeCell ref="AJ15:AN15"/>
    <mergeCell ref="AO15:AS15"/>
    <mergeCell ref="AT19:AX19"/>
    <mergeCell ref="AO17:AS17"/>
    <mergeCell ref="AT17:AX17"/>
    <mergeCell ref="A15:B15"/>
    <mergeCell ref="C15:AB15"/>
    <mergeCell ref="AC15:AD15"/>
    <mergeCell ref="AE15:AI15"/>
    <mergeCell ref="AT15:AX15"/>
    <mergeCell ref="A17:B17"/>
    <mergeCell ref="AE17:AI17"/>
    <mergeCell ref="AJ16:AN16"/>
    <mergeCell ref="AO16:AS16"/>
    <mergeCell ref="AT18:AX18"/>
    <mergeCell ref="AT16:AX16"/>
    <mergeCell ref="AJ17:AN17"/>
    <mergeCell ref="A16:B16"/>
    <mergeCell ref="C16:AB16"/>
    <mergeCell ref="AC16:AD16"/>
    <mergeCell ref="AE16:AI16"/>
    <mergeCell ref="AJ19:AN19"/>
    <mergeCell ref="AO19:AS19"/>
    <mergeCell ref="A19:B19"/>
    <mergeCell ref="AY18:BC18"/>
    <mergeCell ref="A10:B10"/>
    <mergeCell ref="C10:AB10"/>
    <mergeCell ref="AC10:AD10"/>
    <mergeCell ref="AE10:AI10"/>
    <mergeCell ref="AT10:AX10"/>
    <mergeCell ref="AJ10:AN10"/>
    <mergeCell ref="AO10:AS10"/>
    <mergeCell ref="A9:B9"/>
    <mergeCell ref="C9:AB9"/>
    <mergeCell ref="AC9:AD9"/>
    <mergeCell ref="AE9:AI9"/>
    <mergeCell ref="AT9:AX9"/>
    <mergeCell ref="AJ9:AN9"/>
    <mergeCell ref="AO9:AS9"/>
    <mergeCell ref="A11:B11"/>
    <mergeCell ref="C11:AB11"/>
    <mergeCell ref="AC11:AD11"/>
    <mergeCell ref="AE11:AI11"/>
    <mergeCell ref="AT11:AX11"/>
    <mergeCell ref="AJ11:AN11"/>
    <mergeCell ref="AO11:AS11"/>
    <mergeCell ref="A12:B12"/>
    <mergeCell ref="C12:AB12"/>
    <mergeCell ref="A8:B8"/>
    <mergeCell ref="C8:AB8"/>
    <mergeCell ref="AC8:AD8"/>
    <mergeCell ref="AE8:AI8"/>
    <mergeCell ref="AT8:AX8"/>
    <mergeCell ref="AJ8:AN8"/>
    <mergeCell ref="AO8:AS8"/>
    <mergeCell ref="A7:B7"/>
    <mergeCell ref="C7:AB7"/>
    <mergeCell ref="AC7:AD7"/>
    <mergeCell ref="AE7:AI7"/>
    <mergeCell ref="AT7:AX7"/>
    <mergeCell ref="AJ7:AN7"/>
    <mergeCell ref="AO7:AS7"/>
    <mergeCell ref="AE6:AI6"/>
    <mergeCell ref="AT6:AX6"/>
    <mergeCell ref="AJ6:AN6"/>
    <mergeCell ref="AO6:AS6"/>
    <mergeCell ref="A1:AX1"/>
    <mergeCell ref="A2:AX2"/>
    <mergeCell ref="A3:AX3"/>
    <mergeCell ref="A4:AX4"/>
    <mergeCell ref="A5:B6"/>
    <mergeCell ref="C5:AB6"/>
    <mergeCell ref="AC5:AD6"/>
    <mergeCell ref="AE5:AX5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  <colBreaks count="1" manualBreakCount="1">
    <brk id="5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BK251"/>
  <sheetViews>
    <sheetView view="pageBreakPreview" zoomScaleSheetLayoutView="100" workbookViewId="0">
      <pane xSplit="28" ySplit="7" topLeftCell="AC8" activePane="bottomRight" state="frozen"/>
      <selection activeCell="BF1" sqref="BF1"/>
      <selection pane="topRight" activeCell="BF1" sqref="BF1"/>
      <selection pane="bottomLeft" activeCell="BF1" sqref="BF1"/>
      <selection pane="bottomRight" activeCell="BI1" sqref="BI1"/>
    </sheetView>
  </sheetViews>
  <sheetFormatPr defaultRowHeight="12.75"/>
  <cols>
    <col min="1" max="1" width="2.42578125" style="4" customWidth="1"/>
    <col min="2" max="2" width="2.140625" style="4" customWidth="1"/>
    <col min="3" max="58" width="2.7109375" style="1" customWidth="1"/>
    <col min="59" max="59" width="3.42578125" style="1" customWidth="1"/>
    <col min="60" max="60" width="3.28515625" style="1" customWidth="1"/>
    <col min="61" max="69" width="2.7109375" style="1" customWidth="1"/>
    <col min="70" max="16384" width="9.140625" style="1"/>
  </cols>
  <sheetData>
    <row r="1" spans="1:61" ht="28.5" customHeight="1">
      <c r="A1" s="127" t="s">
        <v>729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</row>
    <row r="2" spans="1:61" ht="28.5" customHeight="1">
      <c r="A2" s="263" t="s">
        <v>523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5"/>
    </row>
    <row r="3" spans="1:61" ht="15" customHeight="1">
      <c r="A3" s="128" t="s">
        <v>522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30"/>
    </row>
    <row r="4" spans="1:61" ht="15.95" customHeight="1">
      <c r="A4" s="131" t="s">
        <v>493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2"/>
    </row>
    <row r="5" spans="1:61" ht="15.95" customHeight="1">
      <c r="A5" s="135" t="s">
        <v>470</v>
      </c>
      <c r="B5" s="135"/>
      <c r="C5" s="136" t="s">
        <v>26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7" t="s">
        <v>471</v>
      </c>
      <c r="AD5" s="137"/>
      <c r="AE5" s="138" t="s">
        <v>517</v>
      </c>
      <c r="AF5" s="138"/>
      <c r="AG5" s="138"/>
      <c r="AH5" s="138"/>
      <c r="AI5" s="138"/>
      <c r="AJ5" s="138"/>
      <c r="AK5" s="138"/>
      <c r="AL5" s="138"/>
      <c r="AM5" s="288" t="s">
        <v>688</v>
      </c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90"/>
      <c r="BC5" s="139" t="s">
        <v>466</v>
      </c>
      <c r="BD5" s="139"/>
      <c r="BE5" s="139"/>
      <c r="BF5" s="139"/>
      <c r="BG5" s="139" t="s">
        <v>467</v>
      </c>
      <c r="BH5" s="139"/>
      <c r="BI5" s="2"/>
    </row>
    <row r="6" spans="1:61" ht="39.75" customHeight="1">
      <c r="A6" s="135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7"/>
      <c r="AD6" s="137"/>
      <c r="AE6" s="133" t="s">
        <v>515</v>
      </c>
      <c r="AF6" s="134"/>
      <c r="AG6" s="134"/>
      <c r="AH6" s="134"/>
      <c r="AI6" s="133" t="s">
        <v>516</v>
      </c>
      <c r="AJ6" s="134"/>
      <c r="AK6" s="134"/>
      <c r="AL6" s="134"/>
      <c r="AM6" s="283" t="s">
        <v>518</v>
      </c>
      <c r="AN6" s="284"/>
      <c r="AO6" s="284"/>
      <c r="AP6" s="285"/>
      <c r="AQ6" s="283" t="s">
        <v>521</v>
      </c>
      <c r="AR6" s="284"/>
      <c r="AS6" s="284"/>
      <c r="AT6" s="285"/>
      <c r="AU6" s="283" t="s">
        <v>519</v>
      </c>
      <c r="AV6" s="284"/>
      <c r="AW6" s="284"/>
      <c r="AX6" s="285"/>
      <c r="AY6" s="283" t="s">
        <v>520</v>
      </c>
      <c r="AZ6" s="284"/>
      <c r="BA6" s="284"/>
      <c r="BB6" s="285"/>
      <c r="BC6" s="139"/>
      <c r="BD6" s="139"/>
      <c r="BE6" s="139"/>
      <c r="BF6" s="139"/>
      <c r="BG6" s="139"/>
      <c r="BH6" s="139"/>
    </row>
    <row r="7" spans="1:61">
      <c r="A7" s="159" t="s">
        <v>178</v>
      </c>
      <c r="B7" s="160"/>
      <c r="C7" s="152" t="s">
        <v>179</v>
      </c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52" t="s">
        <v>180</v>
      </c>
      <c r="AD7" s="161"/>
      <c r="AE7" s="152" t="s">
        <v>177</v>
      </c>
      <c r="AF7" s="161"/>
      <c r="AG7" s="161"/>
      <c r="AH7" s="153"/>
      <c r="AI7" s="152" t="s">
        <v>468</v>
      </c>
      <c r="AJ7" s="161"/>
      <c r="AK7" s="161"/>
      <c r="AL7" s="153"/>
      <c r="AM7" s="152" t="s">
        <v>623</v>
      </c>
      <c r="AN7" s="161"/>
      <c r="AO7" s="161"/>
      <c r="AP7" s="153"/>
      <c r="AQ7" s="152" t="s">
        <v>624</v>
      </c>
      <c r="AR7" s="161"/>
      <c r="AS7" s="161"/>
      <c r="AT7" s="153"/>
      <c r="AU7" s="152" t="s">
        <v>638</v>
      </c>
      <c r="AV7" s="161"/>
      <c r="AW7" s="161"/>
      <c r="AX7" s="153"/>
      <c r="AY7" s="152" t="s">
        <v>639</v>
      </c>
      <c r="AZ7" s="161"/>
      <c r="BA7" s="161"/>
      <c r="BB7" s="153"/>
      <c r="BC7" s="152" t="s">
        <v>640</v>
      </c>
      <c r="BD7" s="161"/>
      <c r="BE7" s="161"/>
      <c r="BF7" s="153"/>
      <c r="BG7" s="152" t="s">
        <v>641</v>
      </c>
      <c r="BH7" s="153"/>
    </row>
    <row r="8" spans="1:61" ht="20.100000000000001" customHeight="1">
      <c r="A8" s="362" t="s">
        <v>0</v>
      </c>
      <c r="B8" s="363"/>
      <c r="C8" s="154" t="s">
        <v>244</v>
      </c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6"/>
      <c r="AC8" s="147" t="s">
        <v>245</v>
      </c>
      <c r="AD8" s="148"/>
      <c r="AE8" s="405">
        <v>70585</v>
      </c>
      <c r="AF8" s="406"/>
      <c r="AG8" s="406"/>
      <c r="AH8" s="407"/>
      <c r="AI8" s="405">
        <v>76095</v>
      </c>
      <c r="AJ8" s="406"/>
      <c r="AK8" s="406"/>
      <c r="AL8" s="407"/>
      <c r="AM8" s="411">
        <v>76095</v>
      </c>
      <c r="AN8" s="412"/>
      <c r="AO8" s="412"/>
      <c r="AP8" s="413"/>
      <c r="AQ8" s="414" t="s">
        <v>687</v>
      </c>
      <c r="AR8" s="415"/>
      <c r="AS8" s="415"/>
      <c r="AT8" s="416"/>
      <c r="AU8" s="411">
        <v>0</v>
      </c>
      <c r="AV8" s="412"/>
      <c r="AW8" s="412"/>
      <c r="AX8" s="413"/>
      <c r="AY8" s="414" t="s">
        <v>687</v>
      </c>
      <c r="AZ8" s="415"/>
      <c r="BA8" s="415"/>
      <c r="BB8" s="416"/>
      <c r="BC8" s="411">
        <v>76095</v>
      </c>
      <c r="BD8" s="412"/>
      <c r="BE8" s="412"/>
      <c r="BF8" s="413"/>
      <c r="BG8" s="157">
        <f>IF(AI8&gt;0,BC8/AI8,"n.é.")</f>
        <v>1</v>
      </c>
      <c r="BH8" s="158"/>
    </row>
    <row r="9" spans="1:61" s="13" customFormat="1" ht="20.100000000000001" customHeight="1">
      <c r="A9" s="394" t="s">
        <v>524</v>
      </c>
      <c r="B9" s="395"/>
      <c r="C9" s="396" t="s">
        <v>525</v>
      </c>
      <c r="D9" s="397"/>
      <c r="E9" s="397"/>
      <c r="F9" s="397"/>
      <c r="G9" s="397"/>
      <c r="H9" s="397"/>
      <c r="I9" s="397"/>
      <c r="J9" s="397"/>
      <c r="K9" s="397"/>
      <c r="L9" s="397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397"/>
      <c r="Z9" s="397"/>
      <c r="AA9" s="397"/>
      <c r="AB9" s="398"/>
      <c r="AC9" s="399" t="s">
        <v>524</v>
      </c>
      <c r="AD9" s="400"/>
      <c r="AE9" s="388">
        <v>63341</v>
      </c>
      <c r="AF9" s="389"/>
      <c r="AG9" s="389"/>
      <c r="AH9" s="390"/>
      <c r="AI9" s="401" t="s">
        <v>687</v>
      </c>
      <c r="AJ9" s="402"/>
      <c r="AK9" s="402"/>
      <c r="AL9" s="403"/>
      <c r="AM9" s="401" t="s">
        <v>687</v>
      </c>
      <c r="AN9" s="402"/>
      <c r="AO9" s="402"/>
      <c r="AP9" s="403"/>
      <c r="AQ9" s="401" t="s">
        <v>687</v>
      </c>
      <c r="AR9" s="402"/>
      <c r="AS9" s="402"/>
      <c r="AT9" s="403"/>
      <c r="AU9" s="401" t="s">
        <v>687</v>
      </c>
      <c r="AV9" s="402"/>
      <c r="AW9" s="402"/>
      <c r="AX9" s="403"/>
      <c r="AY9" s="401" t="s">
        <v>687</v>
      </c>
      <c r="AZ9" s="402"/>
      <c r="BA9" s="402"/>
      <c r="BB9" s="403"/>
      <c r="BC9" s="401" t="s">
        <v>687</v>
      </c>
      <c r="BD9" s="402"/>
      <c r="BE9" s="402"/>
      <c r="BF9" s="403"/>
      <c r="BG9" s="404" t="s">
        <v>692</v>
      </c>
      <c r="BH9" s="393"/>
    </row>
    <row r="10" spans="1:61" s="13" customFormat="1" ht="20.100000000000001" customHeight="1">
      <c r="A10" s="394" t="s">
        <v>524</v>
      </c>
      <c r="B10" s="395"/>
      <c r="C10" s="396" t="s">
        <v>526</v>
      </c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/>
      <c r="X10" s="397"/>
      <c r="Y10" s="397"/>
      <c r="Z10" s="397"/>
      <c r="AA10" s="397"/>
      <c r="AB10" s="398"/>
      <c r="AC10" s="399" t="s">
        <v>524</v>
      </c>
      <c r="AD10" s="400"/>
      <c r="AE10" s="388">
        <v>3888</v>
      </c>
      <c r="AF10" s="389"/>
      <c r="AG10" s="389"/>
      <c r="AH10" s="390"/>
      <c r="AI10" s="401" t="s">
        <v>687</v>
      </c>
      <c r="AJ10" s="402"/>
      <c r="AK10" s="402"/>
      <c r="AL10" s="403"/>
      <c r="AM10" s="401" t="s">
        <v>687</v>
      </c>
      <c r="AN10" s="402"/>
      <c r="AO10" s="402"/>
      <c r="AP10" s="403"/>
      <c r="AQ10" s="401" t="s">
        <v>687</v>
      </c>
      <c r="AR10" s="402"/>
      <c r="AS10" s="402"/>
      <c r="AT10" s="403"/>
      <c r="AU10" s="401" t="s">
        <v>687</v>
      </c>
      <c r="AV10" s="402"/>
      <c r="AW10" s="402"/>
      <c r="AX10" s="403"/>
      <c r="AY10" s="401" t="s">
        <v>687</v>
      </c>
      <c r="AZ10" s="402"/>
      <c r="BA10" s="402"/>
      <c r="BB10" s="403"/>
      <c r="BC10" s="401" t="s">
        <v>687</v>
      </c>
      <c r="BD10" s="402"/>
      <c r="BE10" s="402"/>
      <c r="BF10" s="403"/>
      <c r="BG10" s="404" t="s">
        <v>692</v>
      </c>
      <c r="BH10" s="393"/>
    </row>
    <row r="11" spans="1:61" s="13" customFormat="1" ht="20.100000000000001" customHeight="1">
      <c r="A11" s="394" t="s">
        <v>524</v>
      </c>
      <c r="B11" s="395"/>
      <c r="C11" s="396" t="s">
        <v>527</v>
      </c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  <c r="X11" s="397"/>
      <c r="Y11" s="397"/>
      <c r="Z11" s="397"/>
      <c r="AA11" s="397"/>
      <c r="AB11" s="398"/>
      <c r="AC11" s="399" t="s">
        <v>524</v>
      </c>
      <c r="AD11" s="400"/>
      <c r="AE11" s="388">
        <v>3356</v>
      </c>
      <c r="AF11" s="389"/>
      <c r="AG11" s="389"/>
      <c r="AH11" s="390"/>
      <c r="AI11" s="401" t="s">
        <v>687</v>
      </c>
      <c r="AJ11" s="402"/>
      <c r="AK11" s="402"/>
      <c r="AL11" s="403"/>
      <c r="AM11" s="401" t="s">
        <v>687</v>
      </c>
      <c r="AN11" s="402"/>
      <c r="AO11" s="402"/>
      <c r="AP11" s="403"/>
      <c r="AQ11" s="401" t="s">
        <v>687</v>
      </c>
      <c r="AR11" s="402"/>
      <c r="AS11" s="402"/>
      <c r="AT11" s="403"/>
      <c r="AU11" s="401" t="s">
        <v>687</v>
      </c>
      <c r="AV11" s="402"/>
      <c r="AW11" s="402"/>
      <c r="AX11" s="403"/>
      <c r="AY11" s="401" t="s">
        <v>687</v>
      </c>
      <c r="AZ11" s="402"/>
      <c r="BA11" s="402"/>
      <c r="BB11" s="403"/>
      <c r="BC11" s="401" t="s">
        <v>687</v>
      </c>
      <c r="BD11" s="402"/>
      <c r="BE11" s="402"/>
      <c r="BF11" s="403"/>
      <c r="BG11" s="404" t="s">
        <v>692</v>
      </c>
      <c r="BH11" s="393"/>
    </row>
    <row r="12" spans="1:61" s="13" customFormat="1" ht="20.100000000000001" customHeight="1">
      <c r="A12" s="394" t="s">
        <v>524</v>
      </c>
      <c r="B12" s="395"/>
      <c r="C12" s="396" t="s">
        <v>530</v>
      </c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  <c r="Q12" s="397"/>
      <c r="R12" s="397"/>
      <c r="S12" s="397"/>
      <c r="T12" s="397"/>
      <c r="U12" s="397"/>
      <c r="V12" s="397"/>
      <c r="W12" s="397"/>
      <c r="X12" s="397"/>
      <c r="Y12" s="397"/>
      <c r="Z12" s="397"/>
      <c r="AA12" s="397"/>
      <c r="AB12" s="398"/>
      <c r="AC12" s="399" t="s">
        <v>524</v>
      </c>
      <c r="AD12" s="400"/>
      <c r="AE12" s="388">
        <v>0</v>
      </c>
      <c r="AF12" s="389"/>
      <c r="AG12" s="389"/>
      <c r="AH12" s="390"/>
      <c r="AI12" s="401" t="s">
        <v>687</v>
      </c>
      <c r="AJ12" s="402"/>
      <c r="AK12" s="402"/>
      <c r="AL12" s="403"/>
      <c r="AM12" s="401" t="s">
        <v>687</v>
      </c>
      <c r="AN12" s="402"/>
      <c r="AO12" s="402"/>
      <c r="AP12" s="403"/>
      <c r="AQ12" s="401" t="s">
        <v>687</v>
      </c>
      <c r="AR12" s="402"/>
      <c r="AS12" s="402"/>
      <c r="AT12" s="403"/>
      <c r="AU12" s="401" t="s">
        <v>687</v>
      </c>
      <c r="AV12" s="402"/>
      <c r="AW12" s="402"/>
      <c r="AX12" s="403"/>
      <c r="AY12" s="401" t="s">
        <v>687</v>
      </c>
      <c r="AZ12" s="402"/>
      <c r="BA12" s="402"/>
      <c r="BB12" s="403"/>
      <c r="BC12" s="401" t="s">
        <v>687</v>
      </c>
      <c r="BD12" s="402"/>
      <c r="BE12" s="402"/>
      <c r="BF12" s="403"/>
      <c r="BG12" s="404" t="s">
        <v>692</v>
      </c>
      <c r="BH12" s="393"/>
    </row>
    <row r="13" spans="1:61" ht="20.100000000000001" customHeight="1">
      <c r="A13" s="362" t="s">
        <v>1</v>
      </c>
      <c r="B13" s="363"/>
      <c r="C13" s="144" t="s">
        <v>246</v>
      </c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6"/>
      <c r="AC13" s="147" t="s">
        <v>247</v>
      </c>
      <c r="AD13" s="148"/>
      <c r="AE13" s="405">
        <v>35409</v>
      </c>
      <c r="AF13" s="406"/>
      <c r="AG13" s="406"/>
      <c r="AH13" s="407"/>
      <c r="AI13" s="405">
        <v>36626</v>
      </c>
      <c r="AJ13" s="406"/>
      <c r="AK13" s="406"/>
      <c r="AL13" s="407"/>
      <c r="AM13" s="411">
        <v>36626</v>
      </c>
      <c r="AN13" s="412"/>
      <c r="AO13" s="412"/>
      <c r="AP13" s="413"/>
      <c r="AQ13" s="414" t="s">
        <v>687</v>
      </c>
      <c r="AR13" s="415"/>
      <c r="AS13" s="415"/>
      <c r="AT13" s="416"/>
      <c r="AU13" s="411">
        <v>0</v>
      </c>
      <c r="AV13" s="412"/>
      <c r="AW13" s="412"/>
      <c r="AX13" s="413"/>
      <c r="AY13" s="414" t="s">
        <v>687</v>
      </c>
      <c r="AZ13" s="415"/>
      <c r="BA13" s="415"/>
      <c r="BB13" s="416"/>
      <c r="BC13" s="411">
        <v>36626</v>
      </c>
      <c r="BD13" s="412"/>
      <c r="BE13" s="412"/>
      <c r="BF13" s="413"/>
      <c r="BG13" s="157">
        <f t="shared" ref="BG13:BG73" si="0">IF(AI13&gt;0,BC13/AI13,"n.é.")</f>
        <v>1</v>
      </c>
      <c r="BH13" s="158"/>
    </row>
    <row r="14" spans="1:61" s="13" customFormat="1" ht="20.100000000000001" customHeight="1">
      <c r="A14" s="394" t="s">
        <v>524</v>
      </c>
      <c r="B14" s="395"/>
      <c r="C14" s="396" t="s">
        <v>528</v>
      </c>
      <c r="D14" s="397"/>
      <c r="E14" s="397"/>
      <c r="F14" s="397"/>
      <c r="G14" s="397"/>
      <c r="H14" s="397"/>
      <c r="I14" s="397"/>
      <c r="J14" s="397"/>
      <c r="K14" s="397"/>
      <c r="L14" s="397"/>
      <c r="M14" s="397"/>
      <c r="N14" s="397"/>
      <c r="O14" s="397"/>
      <c r="P14" s="397"/>
      <c r="Q14" s="397"/>
      <c r="R14" s="397"/>
      <c r="S14" s="397"/>
      <c r="T14" s="397"/>
      <c r="U14" s="397"/>
      <c r="V14" s="397"/>
      <c r="W14" s="397"/>
      <c r="X14" s="397"/>
      <c r="Y14" s="397"/>
      <c r="Z14" s="397"/>
      <c r="AA14" s="397"/>
      <c r="AB14" s="398"/>
      <c r="AC14" s="399" t="s">
        <v>524</v>
      </c>
      <c r="AD14" s="400"/>
      <c r="AE14" s="388">
        <f>17385+8559+220+3600+1800</f>
        <v>31564</v>
      </c>
      <c r="AF14" s="389"/>
      <c r="AG14" s="389"/>
      <c r="AH14" s="390"/>
      <c r="AI14" s="401" t="s">
        <v>687</v>
      </c>
      <c r="AJ14" s="402"/>
      <c r="AK14" s="402"/>
      <c r="AL14" s="403"/>
      <c r="AM14" s="401" t="s">
        <v>687</v>
      </c>
      <c r="AN14" s="402"/>
      <c r="AO14" s="402"/>
      <c r="AP14" s="403"/>
      <c r="AQ14" s="401" t="s">
        <v>687</v>
      </c>
      <c r="AR14" s="402"/>
      <c r="AS14" s="402"/>
      <c r="AT14" s="403"/>
      <c r="AU14" s="401" t="s">
        <v>687</v>
      </c>
      <c r="AV14" s="402"/>
      <c r="AW14" s="402"/>
      <c r="AX14" s="403"/>
      <c r="AY14" s="401" t="s">
        <v>687</v>
      </c>
      <c r="AZ14" s="402"/>
      <c r="BA14" s="402"/>
      <c r="BB14" s="403"/>
      <c r="BC14" s="401" t="s">
        <v>687</v>
      </c>
      <c r="BD14" s="402"/>
      <c r="BE14" s="402"/>
      <c r="BF14" s="403"/>
      <c r="BG14" s="404" t="s">
        <v>692</v>
      </c>
      <c r="BH14" s="393"/>
    </row>
    <row r="15" spans="1:61" s="13" customFormat="1" ht="20.100000000000001" customHeight="1">
      <c r="A15" s="394" t="s">
        <v>524</v>
      </c>
      <c r="B15" s="395"/>
      <c r="C15" s="396" t="s">
        <v>529</v>
      </c>
      <c r="D15" s="397"/>
      <c r="E15" s="397"/>
      <c r="F15" s="397"/>
      <c r="G15" s="397"/>
      <c r="H15" s="397"/>
      <c r="I15" s="397"/>
      <c r="J15" s="397"/>
      <c r="K15" s="397"/>
      <c r="L15" s="397"/>
      <c r="M15" s="397"/>
      <c r="N15" s="397"/>
      <c r="O15" s="397"/>
      <c r="P15" s="397"/>
      <c r="Q15" s="397"/>
      <c r="R15" s="397"/>
      <c r="S15" s="397"/>
      <c r="T15" s="397"/>
      <c r="U15" s="397"/>
      <c r="V15" s="397"/>
      <c r="W15" s="397"/>
      <c r="X15" s="397"/>
      <c r="Y15" s="397"/>
      <c r="Z15" s="397"/>
      <c r="AA15" s="397"/>
      <c r="AB15" s="398"/>
      <c r="AC15" s="399" t="s">
        <v>524</v>
      </c>
      <c r="AD15" s="400"/>
      <c r="AE15" s="388">
        <f>2576+1269</f>
        <v>3845</v>
      </c>
      <c r="AF15" s="389"/>
      <c r="AG15" s="389"/>
      <c r="AH15" s="390"/>
      <c r="AI15" s="401" t="s">
        <v>687</v>
      </c>
      <c r="AJ15" s="402"/>
      <c r="AK15" s="402"/>
      <c r="AL15" s="403"/>
      <c r="AM15" s="401" t="s">
        <v>687</v>
      </c>
      <c r="AN15" s="402"/>
      <c r="AO15" s="402"/>
      <c r="AP15" s="403"/>
      <c r="AQ15" s="401" t="s">
        <v>687</v>
      </c>
      <c r="AR15" s="402"/>
      <c r="AS15" s="402"/>
      <c r="AT15" s="403"/>
      <c r="AU15" s="401" t="s">
        <v>687</v>
      </c>
      <c r="AV15" s="402"/>
      <c r="AW15" s="402"/>
      <c r="AX15" s="403"/>
      <c r="AY15" s="401" t="s">
        <v>687</v>
      </c>
      <c r="AZ15" s="402"/>
      <c r="BA15" s="402"/>
      <c r="BB15" s="403"/>
      <c r="BC15" s="401" t="s">
        <v>687</v>
      </c>
      <c r="BD15" s="402"/>
      <c r="BE15" s="402"/>
      <c r="BF15" s="403"/>
      <c r="BG15" s="404" t="s">
        <v>692</v>
      </c>
      <c r="BH15" s="393"/>
    </row>
    <row r="16" spans="1:61" ht="20.100000000000001" customHeight="1">
      <c r="A16" s="362" t="s">
        <v>2</v>
      </c>
      <c r="B16" s="363"/>
      <c r="C16" s="144" t="s">
        <v>248</v>
      </c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6"/>
      <c r="AC16" s="147" t="s">
        <v>249</v>
      </c>
      <c r="AD16" s="148"/>
      <c r="AE16" s="405">
        <v>50232</v>
      </c>
      <c r="AF16" s="406"/>
      <c r="AG16" s="406"/>
      <c r="AH16" s="407"/>
      <c r="AI16" s="405">
        <v>38456</v>
      </c>
      <c r="AJ16" s="406"/>
      <c r="AK16" s="406"/>
      <c r="AL16" s="407"/>
      <c r="AM16" s="411">
        <v>38456</v>
      </c>
      <c r="AN16" s="412"/>
      <c r="AO16" s="412"/>
      <c r="AP16" s="413"/>
      <c r="AQ16" s="414" t="s">
        <v>687</v>
      </c>
      <c r="AR16" s="415"/>
      <c r="AS16" s="415"/>
      <c r="AT16" s="416"/>
      <c r="AU16" s="411">
        <v>0</v>
      </c>
      <c r="AV16" s="412"/>
      <c r="AW16" s="412"/>
      <c r="AX16" s="413"/>
      <c r="AY16" s="414" t="s">
        <v>687</v>
      </c>
      <c r="AZ16" s="415"/>
      <c r="BA16" s="415"/>
      <c r="BB16" s="416"/>
      <c r="BC16" s="411">
        <v>38456</v>
      </c>
      <c r="BD16" s="412"/>
      <c r="BE16" s="412"/>
      <c r="BF16" s="413"/>
      <c r="BG16" s="157">
        <f t="shared" si="0"/>
        <v>1</v>
      </c>
      <c r="BH16" s="158"/>
    </row>
    <row r="17" spans="1:60" s="13" customFormat="1" ht="20.100000000000001" customHeight="1">
      <c r="A17" s="394" t="s">
        <v>524</v>
      </c>
      <c r="B17" s="395"/>
      <c r="C17" s="396" t="s">
        <v>530</v>
      </c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  <c r="S17" s="397"/>
      <c r="T17" s="397"/>
      <c r="U17" s="397"/>
      <c r="V17" s="397"/>
      <c r="W17" s="397"/>
      <c r="X17" s="397"/>
      <c r="Y17" s="397"/>
      <c r="Z17" s="397"/>
      <c r="AA17" s="397"/>
      <c r="AB17" s="398"/>
      <c r="AC17" s="399" t="s">
        <v>524</v>
      </c>
      <c r="AD17" s="400"/>
      <c r="AE17" s="388">
        <v>5510</v>
      </c>
      <c r="AF17" s="389"/>
      <c r="AG17" s="389"/>
      <c r="AH17" s="390"/>
      <c r="AI17" s="401" t="s">
        <v>687</v>
      </c>
      <c r="AJ17" s="402"/>
      <c r="AK17" s="402"/>
      <c r="AL17" s="403"/>
      <c r="AM17" s="401" t="s">
        <v>687</v>
      </c>
      <c r="AN17" s="402"/>
      <c r="AO17" s="402"/>
      <c r="AP17" s="403"/>
      <c r="AQ17" s="401" t="s">
        <v>687</v>
      </c>
      <c r="AR17" s="402"/>
      <c r="AS17" s="402"/>
      <c r="AT17" s="403"/>
      <c r="AU17" s="401" t="s">
        <v>687</v>
      </c>
      <c r="AV17" s="402"/>
      <c r="AW17" s="402"/>
      <c r="AX17" s="403"/>
      <c r="AY17" s="401" t="s">
        <v>687</v>
      </c>
      <c r="AZ17" s="402"/>
      <c r="BA17" s="402"/>
      <c r="BB17" s="403"/>
      <c r="BC17" s="401" t="s">
        <v>687</v>
      </c>
      <c r="BD17" s="402"/>
      <c r="BE17" s="402"/>
      <c r="BF17" s="403"/>
      <c r="BG17" s="404" t="s">
        <v>692</v>
      </c>
      <c r="BH17" s="393"/>
    </row>
    <row r="18" spans="1:60" s="13" customFormat="1" ht="20.100000000000001" customHeight="1">
      <c r="A18" s="394" t="s">
        <v>524</v>
      </c>
      <c r="B18" s="395"/>
      <c r="C18" s="396" t="s">
        <v>531</v>
      </c>
      <c r="D18" s="397"/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7"/>
      <c r="R18" s="397"/>
      <c r="S18" s="397"/>
      <c r="T18" s="397"/>
      <c r="U18" s="397"/>
      <c r="V18" s="397"/>
      <c r="W18" s="397"/>
      <c r="X18" s="397"/>
      <c r="Y18" s="397"/>
      <c r="Z18" s="397"/>
      <c r="AA18" s="397"/>
      <c r="AB18" s="398"/>
      <c r="AC18" s="399" t="s">
        <v>524</v>
      </c>
      <c r="AD18" s="400"/>
      <c r="AE18" s="388">
        <v>1827</v>
      </c>
      <c r="AF18" s="389"/>
      <c r="AG18" s="389"/>
      <c r="AH18" s="390"/>
      <c r="AI18" s="401" t="s">
        <v>687</v>
      </c>
      <c r="AJ18" s="402"/>
      <c r="AK18" s="402"/>
      <c r="AL18" s="403"/>
      <c r="AM18" s="401" t="s">
        <v>687</v>
      </c>
      <c r="AN18" s="402"/>
      <c r="AO18" s="402"/>
      <c r="AP18" s="403"/>
      <c r="AQ18" s="401" t="s">
        <v>687</v>
      </c>
      <c r="AR18" s="402"/>
      <c r="AS18" s="402"/>
      <c r="AT18" s="403"/>
      <c r="AU18" s="401" t="s">
        <v>687</v>
      </c>
      <c r="AV18" s="402"/>
      <c r="AW18" s="402"/>
      <c r="AX18" s="403"/>
      <c r="AY18" s="401" t="s">
        <v>687</v>
      </c>
      <c r="AZ18" s="402"/>
      <c r="BA18" s="402"/>
      <c r="BB18" s="403"/>
      <c r="BC18" s="401" t="s">
        <v>687</v>
      </c>
      <c r="BD18" s="402"/>
      <c r="BE18" s="402"/>
      <c r="BF18" s="403"/>
      <c r="BG18" s="404" t="s">
        <v>692</v>
      </c>
      <c r="BH18" s="393"/>
    </row>
    <row r="19" spans="1:60" s="13" customFormat="1" ht="20.100000000000001" customHeight="1">
      <c r="A19" s="394" t="s">
        <v>524</v>
      </c>
      <c r="B19" s="395"/>
      <c r="C19" s="396" t="s">
        <v>532</v>
      </c>
      <c r="D19" s="397"/>
      <c r="E19" s="397"/>
      <c r="F19" s="397"/>
      <c r="G19" s="397"/>
      <c r="H19" s="397"/>
      <c r="I19" s="397"/>
      <c r="J19" s="397"/>
      <c r="K19" s="397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8"/>
      <c r="AC19" s="399" t="s">
        <v>524</v>
      </c>
      <c r="AD19" s="400"/>
      <c r="AE19" s="388">
        <v>1073</v>
      </c>
      <c r="AF19" s="389"/>
      <c r="AG19" s="389"/>
      <c r="AH19" s="390"/>
      <c r="AI19" s="401" t="s">
        <v>687</v>
      </c>
      <c r="AJ19" s="402"/>
      <c r="AK19" s="402"/>
      <c r="AL19" s="403"/>
      <c r="AM19" s="401" t="s">
        <v>687</v>
      </c>
      <c r="AN19" s="402"/>
      <c r="AO19" s="402"/>
      <c r="AP19" s="403"/>
      <c r="AQ19" s="401" t="s">
        <v>687</v>
      </c>
      <c r="AR19" s="402"/>
      <c r="AS19" s="402"/>
      <c r="AT19" s="403"/>
      <c r="AU19" s="401" t="s">
        <v>687</v>
      </c>
      <c r="AV19" s="402"/>
      <c r="AW19" s="402"/>
      <c r="AX19" s="403"/>
      <c r="AY19" s="401" t="s">
        <v>687</v>
      </c>
      <c r="AZ19" s="402"/>
      <c r="BA19" s="402"/>
      <c r="BB19" s="403"/>
      <c r="BC19" s="401" t="s">
        <v>687</v>
      </c>
      <c r="BD19" s="402"/>
      <c r="BE19" s="402"/>
      <c r="BF19" s="403"/>
      <c r="BG19" s="404" t="s">
        <v>692</v>
      </c>
      <c r="BH19" s="393"/>
    </row>
    <row r="20" spans="1:60" s="13" customFormat="1" ht="20.100000000000001" customHeight="1">
      <c r="A20" s="394" t="s">
        <v>524</v>
      </c>
      <c r="B20" s="395"/>
      <c r="C20" s="396" t="s">
        <v>533</v>
      </c>
      <c r="D20" s="397"/>
      <c r="E20" s="397"/>
      <c r="F20" s="397"/>
      <c r="G20" s="397"/>
      <c r="H20" s="397"/>
      <c r="I20" s="397"/>
      <c r="J20" s="397"/>
      <c r="K20" s="397"/>
      <c r="L20" s="397"/>
      <c r="M20" s="397"/>
      <c r="N20" s="397"/>
      <c r="O20" s="397"/>
      <c r="P20" s="397"/>
      <c r="Q20" s="397"/>
      <c r="R20" s="397"/>
      <c r="S20" s="397"/>
      <c r="T20" s="397"/>
      <c r="U20" s="397"/>
      <c r="V20" s="397"/>
      <c r="W20" s="397"/>
      <c r="X20" s="397"/>
      <c r="Y20" s="397"/>
      <c r="Z20" s="397"/>
      <c r="AA20" s="397"/>
      <c r="AB20" s="398"/>
      <c r="AC20" s="399" t="s">
        <v>524</v>
      </c>
      <c r="AD20" s="400"/>
      <c r="AE20" s="388">
        <f>9058+10862</f>
        <v>19920</v>
      </c>
      <c r="AF20" s="389"/>
      <c r="AG20" s="389"/>
      <c r="AH20" s="390"/>
      <c r="AI20" s="401" t="s">
        <v>687</v>
      </c>
      <c r="AJ20" s="402"/>
      <c r="AK20" s="402"/>
      <c r="AL20" s="403"/>
      <c r="AM20" s="401" t="s">
        <v>687</v>
      </c>
      <c r="AN20" s="402"/>
      <c r="AO20" s="402"/>
      <c r="AP20" s="403"/>
      <c r="AQ20" s="401" t="s">
        <v>687</v>
      </c>
      <c r="AR20" s="402"/>
      <c r="AS20" s="402"/>
      <c r="AT20" s="403"/>
      <c r="AU20" s="401" t="s">
        <v>687</v>
      </c>
      <c r="AV20" s="402"/>
      <c r="AW20" s="402"/>
      <c r="AX20" s="403"/>
      <c r="AY20" s="401" t="s">
        <v>687</v>
      </c>
      <c r="AZ20" s="402"/>
      <c r="BA20" s="402"/>
      <c r="BB20" s="403"/>
      <c r="BC20" s="401" t="s">
        <v>687</v>
      </c>
      <c r="BD20" s="402"/>
      <c r="BE20" s="402"/>
      <c r="BF20" s="403"/>
      <c r="BG20" s="404" t="s">
        <v>692</v>
      </c>
      <c r="BH20" s="393"/>
    </row>
    <row r="21" spans="1:60" s="13" customFormat="1" ht="20.100000000000001" customHeight="1">
      <c r="A21" s="394" t="s">
        <v>524</v>
      </c>
      <c r="B21" s="395"/>
      <c r="C21" s="396" t="s">
        <v>617</v>
      </c>
      <c r="D21" s="397"/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7"/>
      <c r="Z21" s="397"/>
      <c r="AA21" s="397"/>
      <c r="AB21" s="398"/>
      <c r="AC21" s="399" t="s">
        <v>524</v>
      </c>
      <c r="AD21" s="400"/>
      <c r="AE21" s="388">
        <v>21902</v>
      </c>
      <c r="AF21" s="389"/>
      <c r="AG21" s="389"/>
      <c r="AH21" s="390"/>
      <c r="AI21" s="401" t="s">
        <v>687</v>
      </c>
      <c r="AJ21" s="402"/>
      <c r="AK21" s="402"/>
      <c r="AL21" s="403"/>
      <c r="AM21" s="401" t="s">
        <v>687</v>
      </c>
      <c r="AN21" s="402"/>
      <c r="AO21" s="402"/>
      <c r="AP21" s="403"/>
      <c r="AQ21" s="401" t="s">
        <v>687</v>
      </c>
      <c r="AR21" s="402"/>
      <c r="AS21" s="402"/>
      <c r="AT21" s="403"/>
      <c r="AU21" s="401" t="s">
        <v>687</v>
      </c>
      <c r="AV21" s="402"/>
      <c r="AW21" s="402"/>
      <c r="AX21" s="403"/>
      <c r="AY21" s="401" t="s">
        <v>687</v>
      </c>
      <c r="AZ21" s="402"/>
      <c r="BA21" s="402"/>
      <c r="BB21" s="403"/>
      <c r="BC21" s="401" t="s">
        <v>687</v>
      </c>
      <c r="BD21" s="402"/>
      <c r="BE21" s="402"/>
      <c r="BF21" s="403"/>
      <c r="BG21" s="404" t="s">
        <v>692</v>
      </c>
      <c r="BH21" s="393"/>
    </row>
    <row r="22" spans="1:60" ht="20.100000000000001" customHeight="1">
      <c r="A22" s="362" t="s">
        <v>3</v>
      </c>
      <c r="B22" s="363"/>
      <c r="C22" s="144" t="s">
        <v>250</v>
      </c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6"/>
      <c r="AC22" s="147" t="s">
        <v>251</v>
      </c>
      <c r="AD22" s="148"/>
      <c r="AE22" s="405">
        <f>AE23</f>
        <v>2834</v>
      </c>
      <c r="AF22" s="406"/>
      <c r="AG22" s="406"/>
      <c r="AH22" s="407"/>
      <c r="AI22" s="405">
        <v>2834</v>
      </c>
      <c r="AJ22" s="406"/>
      <c r="AK22" s="406"/>
      <c r="AL22" s="407"/>
      <c r="AM22" s="411">
        <v>2834</v>
      </c>
      <c r="AN22" s="412"/>
      <c r="AO22" s="412"/>
      <c r="AP22" s="413"/>
      <c r="AQ22" s="414" t="s">
        <v>687</v>
      </c>
      <c r="AR22" s="415"/>
      <c r="AS22" s="415"/>
      <c r="AT22" s="416"/>
      <c r="AU22" s="411">
        <v>0</v>
      </c>
      <c r="AV22" s="412"/>
      <c r="AW22" s="412"/>
      <c r="AX22" s="413"/>
      <c r="AY22" s="414" t="s">
        <v>687</v>
      </c>
      <c r="AZ22" s="415"/>
      <c r="BA22" s="415"/>
      <c r="BB22" s="416"/>
      <c r="BC22" s="411">
        <v>2834</v>
      </c>
      <c r="BD22" s="412"/>
      <c r="BE22" s="412"/>
      <c r="BF22" s="413"/>
      <c r="BG22" s="157">
        <f t="shared" si="0"/>
        <v>1</v>
      </c>
      <c r="BH22" s="158"/>
    </row>
    <row r="23" spans="1:60" s="13" customFormat="1" ht="20.100000000000001" customHeight="1">
      <c r="A23" s="394" t="s">
        <v>524</v>
      </c>
      <c r="B23" s="395"/>
      <c r="C23" s="396" t="s">
        <v>534</v>
      </c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8"/>
      <c r="AC23" s="399" t="s">
        <v>524</v>
      </c>
      <c r="AD23" s="400"/>
      <c r="AE23" s="388">
        <v>2834</v>
      </c>
      <c r="AF23" s="389"/>
      <c r="AG23" s="389"/>
      <c r="AH23" s="390"/>
      <c r="AI23" s="401" t="s">
        <v>687</v>
      </c>
      <c r="AJ23" s="402"/>
      <c r="AK23" s="402"/>
      <c r="AL23" s="403"/>
      <c r="AM23" s="401" t="s">
        <v>687</v>
      </c>
      <c r="AN23" s="402"/>
      <c r="AO23" s="402"/>
      <c r="AP23" s="403"/>
      <c r="AQ23" s="401" t="s">
        <v>687</v>
      </c>
      <c r="AR23" s="402"/>
      <c r="AS23" s="402"/>
      <c r="AT23" s="403"/>
      <c r="AU23" s="401" t="s">
        <v>687</v>
      </c>
      <c r="AV23" s="402"/>
      <c r="AW23" s="402"/>
      <c r="AX23" s="403"/>
      <c r="AY23" s="401" t="s">
        <v>687</v>
      </c>
      <c r="AZ23" s="402"/>
      <c r="BA23" s="402"/>
      <c r="BB23" s="403"/>
      <c r="BC23" s="401" t="s">
        <v>687</v>
      </c>
      <c r="BD23" s="402"/>
      <c r="BE23" s="402"/>
      <c r="BF23" s="403"/>
      <c r="BG23" s="404" t="s">
        <v>692</v>
      </c>
      <c r="BH23" s="393"/>
    </row>
    <row r="24" spans="1:60" ht="20.100000000000001" customHeight="1">
      <c r="A24" s="362" t="s">
        <v>4</v>
      </c>
      <c r="B24" s="363"/>
      <c r="C24" s="144" t="s">
        <v>252</v>
      </c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6"/>
      <c r="AC24" s="147" t="s">
        <v>253</v>
      </c>
      <c r="AD24" s="148"/>
      <c r="AE24" s="405">
        <v>95</v>
      </c>
      <c r="AF24" s="406"/>
      <c r="AG24" s="406"/>
      <c r="AH24" s="407"/>
      <c r="AI24" s="405">
        <v>1074</v>
      </c>
      <c r="AJ24" s="406"/>
      <c r="AK24" s="406"/>
      <c r="AL24" s="407"/>
      <c r="AM24" s="411">
        <v>1074</v>
      </c>
      <c r="AN24" s="412"/>
      <c r="AO24" s="412"/>
      <c r="AP24" s="413"/>
      <c r="AQ24" s="414" t="s">
        <v>687</v>
      </c>
      <c r="AR24" s="415"/>
      <c r="AS24" s="415"/>
      <c r="AT24" s="416"/>
      <c r="AU24" s="411">
        <v>0</v>
      </c>
      <c r="AV24" s="412"/>
      <c r="AW24" s="412"/>
      <c r="AX24" s="413"/>
      <c r="AY24" s="414" t="s">
        <v>687</v>
      </c>
      <c r="AZ24" s="415"/>
      <c r="BA24" s="415"/>
      <c r="BB24" s="416"/>
      <c r="BC24" s="411">
        <v>1074</v>
      </c>
      <c r="BD24" s="412"/>
      <c r="BE24" s="412"/>
      <c r="BF24" s="413"/>
      <c r="BG24" s="157">
        <f t="shared" si="0"/>
        <v>1</v>
      </c>
      <c r="BH24" s="158"/>
    </row>
    <row r="25" spans="1:60" ht="20.100000000000001" customHeight="1">
      <c r="A25" s="362" t="s">
        <v>5</v>
      </c>
      <c r="B25" s="363"/>
      <c r="C25" s="144" t="s">
        <v>254</v>
      </c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6"/>
      <c r="AC25" s="147" t="s">
        <v>255</v>
      </c>
      <c r="AD25" s="148"/>
      <c r="AE25" s="405">
        <v>0</v>
      </c>
      <c r="AF25" s="406"/>
      <c r="AG25" s="406"/>
      <c r="AH25" s="407"/>
      <c r="AI25" s="405">
        <v>4900</v>
      </c>
      <c r="AJ25" s="406"/>
      <c r="AK25" s="406"/>
      <c r="AL25" s="407"/>
      <c r="AM25" s="411">
        <v>4900</v>
      </c>
      <c r="AN25" s="412"/>
      <c r="AO25" s="412"/>
      <c r="AP25" s="413"/>
      <c r="AQ25" s="414" t="s">
        <v>687</v>
      </c>
      <c r="AR25" s="415"/>
      <c r="AS25" s="415"/>
      <c r="AT25" s="416"/>
      <c r="AU25" s="411">
        <v>0</v>
      </c>
      <c r="AV25" s="412"/>
      <c r="AW25" s="412"/>
      <c r="AX25" s="413"/>
      <c r="AY25" s="414" t="s">
        <v>687</v>
      </c>
      <c r="AZ25" s="415"/>
      <c r="BA25" s="415"/>
      <c r="BB25" s="416"/>
      <c r="BC25" s="411">
        <v>4900</v>
      </c>
      <c r="BD25" s="412"/>
      <c r="BE25" s="412"/>
      <c r="BF25" s="413"/>
      <c r="BG25" s="157">
        <f t="shared" si="0"/>
        <v>1</v>
      </c>
      <c r="BH25" s="158"/>
    </row>
    <row r="26" spans="1:60" s="3" customFormat="1" ht="20.100000000000001" customHeight="1">
      <c r="A26" s="422" t="s">
        <v>6</v>
      </c>
      <c r="B26" s="423"/>
      <c r="C26" s="164" t="s">
        <v>256</v>
      </c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6"/>
      <c r="AC26" s="167" t="s">
        <v>257</v>
      </c>
      <c r="AD26" s="168"/>
      <c r="AE26" s="169">
        <f>AE8+AE13+AE16+AE22+AE24+AE25</f>
        <v>159155</v>
      </c>
      <c r="AF26" s="170"/>
      <c r="AG26" s="170"/>
      <c r="AH26" s="171"/>
      <c r="AI26" s="169">
        <f t="shared" ref="AI26" si="1">AI8+AI13+AI16+AI22+AI24+AI25</f>
        <v>159985</v>
      </c>
      <c r="AJ26" s="170"/>
      <c r="AK26" s="170"/>
      <c r="AL26" s="171"/>
      <c r="AM26" s="169">
        <f t="shared" ref="AM26" si="2">AM8+AM13+AM16+AM22+AM24+AM25</f>
        <v>159985</v>
      </c>
      <c r="AN26" s="170"/>
      <c r="AO26" s="170"/>
      <c r="AP26" s="171"/>
      <c r="AQ26" s="417" t="s">
        <v>687</v>
      </c>
      <c r="AR26" s="418"/>
      <c r="AS26" s="418"/>
      <c r="AT26" s="419"/>
      <c r="AU26" s="169">
        <f t="shared" ref="AU26" si="3">AU8+AU13+AU16+AU22+AU24+AU25</f>
        <v>0</v>
      </c>
      <c r="AV26" s="170"/>
      <c r="AW26" s="170"/>
      <c r="AX26" s="171"/>
      <c r="AY26" s="417" t="s">
        <v>687</v>
      </c>
      <c r="AZ26" s="418"/>
      <c r="BA26" s="418"/>
      <c r="BB26" s="419"/>
      <c r="BC26" s="169">
        <f t="shared" ref="BC26" si="4">BC8+BC13+BC16+BC22+BC24+BC25</f>
        <v>159985</v>
      </c>
      <c r="BD26" s="170"/>
      <c r="BE26" s="170"/>
      <c r="BF26" s="171"/>
      <c r="BG26" s="420">
        <f t="shared" si="0"/>
        <v>1</v>
      </c>
      <c r="BH26" s="421"/>
    </row>
    <row r="27" spans="1:60" ht="20.100000000000001" customHeight="1">
      <c r="A27" s="362" t="s">
        <v>7</v>
      </c>
      <c r="B27" s="363"/>
      <c r="C27" s="144" t="s">
        <v>258</v>
      </c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6"/>
      <c r="AC27" s="147" t="s">
        <v>259</v>
      </c>
      <c r="AD27" s="148"/>
      <c r="AE27" s="405"/>
      <c r="AF27" s="406"/>
      <c r="AG27" s="406"/>
      <c r="AH27" s="407"/>
      <c r="AI27" s="405"/>
      <c r="AJ27" s="406"/>
      <c r="AK27" s="406"/>
      <c r="AL27" s="407"/>
      <c r="AM27" s="411"/>
      <c r="AN27" s="412"/>
      <c r="AO27" s="412"/>
      <c r="AP27" s="413"/>
      <c r="AQ27" s="414" t="s">
        <v>687</v>
      </c>
      <c r="AR27" s="415"/>
      <c r="AS27" s="415"/>
      <c r="AT27" s="416"/>
      <c r="AU27" s="411"/>
      <c r="AV27" s="412"/>
      <c r="AW27" s="412"/>
      <c r="AX27" s="413"/>
      <c r="AY27" s="414" t="s">
        <v>687</v>
      </c>
      <c r="AZ27" s="415"/>
      <c r="BA27" s="415"/>
      <c r="BB27" s="416"/>
      <c r="BC27" s="411"/>
      <c r="BD27" s="412"/>
      <c r="BE27" s="412"/>
      <c r="BF27" s="413"/>
      <c r="BG27" s="157" t="str">
        <f t="shared" si="0"/>
        <v>n.é.</v>
      </c>
      <c r="BH27" s="158"/>
    </row>
    <row r="28" spans="1:60" ht="20.100000000000001" customHeight="1">
      <c r="A28" s="362" t="s">
        <v>8</v>
      </c>
      <c r="B28" s="363"/>
      <c r="C28" s="144" t="s">
        <v>448</v>
      </c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6"/>
      <c r="AC28" s="147" t="s">
        <v>260</v>
      </c>
      <c r="AD28" s="148"/>
      <c r="AE28" s="405"/>
      <c r="AF28" s="406"/>
      <c r="AG28" s="406"/>
      <c r="AH28" s="407"/>
      <c r="AI28" s="405"/>
      <c r="AJ28" s="406"/>
      <c r="AK28" s="406"/>
      <c r="AL28" s="407"/>
      <c r="AM28" s="411"/>
      <c r="AN28" s="412"/>
      <c r="AO28" s="412"/>
      <c r="AP28" s="413"/>
      <c r="AQ28" s="414" t="s">
        <v>687</v>
      </c>
      <c r="AR28" s="415"/>
      <c r="AS28" s="415"/>
      <c r="AT28" s="416"/>
      <c r="AU28" s="411"/>
      <c r="AV28" s="412"/>
      <c r="AW28" s="412"/>
      <c r="AX28" s="413"/>
      <c r="AY28" s="414" t="s">
        <v>687</v>
      </c>
      <c r="AZ28" s="415"/>
      <c r="BA28" s="415"/>
      <c r="BB28" s="416"/>
      <c r="BC28" s="411"/>
      <c r="BD28" s="412"/>
      <c r="BE28" s="412"/>
      <c r="BF28" s="413"/>
      <c r="BG28" s="157" t="str">
        <f t="shared" si="0"/>
        <v>n.é.</v>
      </c>
      <c r="BH28" s="158"/>
    </row>
    <row r="29" spans="1:60" ht="20.100000000000001" customHeight="1">
      <c r="A29" s="362" t="s">
        <v>9</v>
      </c>
      <c r="B29" s="363"/>
      <c r="C29" s="144" t="s">
        <v>449</v>
      </c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6"/>
      <c r="AC29" s="147" t="s">
        <v>261</v>
      </c>
      <c r="AD29" s="148"/>
      <c r="AE29" s="405"/>
      <c r="AF29" s="406"/>
      <c r="AG29" s="406"/>
      <c r="AH29" s="407"/>
      <c r="AI29" s="405"/>
      <c r="AJ29" s="406"/>
      <c r="AK29" s="406"/>
      <c r="AL29" s="407"/>
      <c r="AM29" s="411"/>
      <c r="AN29" s="412"/>
      <c r="AO29" s="412"/>
      <c r="AP29" s="413"/>
      <c r="AQ29" s="414" t="s">
        <v>687</v>
      </c>
      <c r="AR29" s="415"/>
      <c r="AS29" s="415"/>
      <c r="AT29" s="416"/>
      <c r="AU29" s="401"/>
      <c r="AV29" s="402"/>
      <c r="AW29" s="402"/>
      <c r="AX29" s="403"/>
      <c r="AY29" s="414" t="s">
        <v>687</v>
      </c>
      <c r="AZ29" s="415"/>
      <c r="BA29" s="415"/>
      <c r="BB29" s="416"/>
      <c r="BC29" s="411"/>
      <c r="BD29" s="412"/>
      <c r="BE29" s="412"/>
      <c r="BF29" s="413"/>
      <c r="BG29" s="157" t="str">
        <f t="shared" si="0"/>
        <v>n.é.</v>
      </c>
      <c r="BH29" s="158"/>
    </row>
    <row r="30" spans="1:60" ht="20.100000000000001" customHeight="1">
      <c r="A30" s="362" t="s">
        <v>10</v>
      </c>
      <c r="B30" s="363"/>
      <c r="C30" s="144" t="s">
        <v>450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6"/>
      <c r="AC30" s="147" t="s">
        <v>262</v>
      </c>
      <c r="AD30" s="148"/>
      <c r="AE30" s="405"/>
      <c r="AF30" s="406"/>
      <c r="AG30" s="406"/>
      <c r="AH30" s="407"/>
      <c r="AI30" s="405"/>
      <c r="AJ30" s="406"/>
      <c r="AK30" s="406"/>
      <c r="AL30" s="407"/>
      <c r="AM30" s="411"/>
      <c r="AN30" s="412"/>
      <c r="AO30" s="412"/>
      <c r="AP30" s="413"/>
      <c r="AQ30" s="414" t="s">
        <v>687</v>
      </c>
      <c r="AR30" s="415"/>
      <c r="AS30" s="415"/>
      <c r="AT30" s="416"/>
      <c r="AU30" s="401"/>
      <c r="AV30" s="402"/>
      <c r="AW30" s="402"/>
      <c r="AX30" s="403"/>
      <c r="AY30" s="414" t="s">
        <v>687</v>
      </c>
      <c r="AZ30" s="415"/>
      <c r="BA30" s="415"/>
      <c r="BB30" s="416"/>
      <c r="BC30" s="411"/>
      <c r="BD30" s="412"/>
      <c r="BE30" s="412"/>
      <c r="BF30" s="413"/>
      <c r="BG30" s="157" t="str">
        <f t="shared" si="0"/>
        <v>n.é.</v>
      </c>
      <c r="BH30" s="158"/>
    </row>
    <row r="31" spans="1:60" ht="20.100000000000001" customHeight="1">
      <c r="A31" s="362" t="s">
        <v>11</v>
      </c>
      <c r="B31" s="363"/>
      <c r="C31" s="144" t="s">
        <v>263</v>
      </c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6"/>
      <c r="AC31" s="147" t="s">
        <v>264</v>
      </c>
      <c r="AD31" s="148"/>
      <c r="AE31" s="405">
        <f>9500+1000+234+234+2250</f>
        <v>13218</v>
      </c>
      <c r="AF31" s="406"/>
      <c r="AG31" s="406"/>
      <c r="AH31" s="407"/>
      <c r="AI31" s="405">
        <v>42948</v>
      </c>
      <c r="AJ31" s="406"/>
      <c r="AK31" s="406"/>
      <c r="AL31" s="407"/>
      <c r="AM31" s="411">
        <v>42948</v>
      </c>
      <c r="AN31" s="412"/>
      <c r="AO31" s="412"/>
      <c r="AP31" s="413"/>
      <c r="AQ31" s="414" t="s">
        <v>687</v>
      </c>
      <c r="AR31" s="415"/>
      <c r="AS31" s="415"/>
      <c r="AT31" s="416"/>
      <c r="AU31" s="411">
        <v>0</v>
      </c>
      <c r="AV31" s="412"/>
      <c r="AW31" s="412"/>
      <c r="AX31" s="413"/>
      <c r="AY31" s="414" t="s">
        <v>687</v>
      </c>
      <c r="AZ31" s="415"/>
      <c r="BA31" s="415"/>
      <c r="BB31" s="416"/>
      <c r="BC31" s="411">
        <v>42948</v>
      </c>
      <c r="BD31" s="412"/>
      <c r="BE31" s="412"/>
      <c r="BF31" s="413"/>
      <c r="BG31" s="157">
        <f t="shared" si="0"/>
        <v>1</v>
      </c>
      <c r="BH31" s="158"/>
    </row>
    <row r="32" spans="1:60" s="3" customFormat="1" ht="20.100000000000001" customHeight="1">
      <c r="A32" s="422" t="s">
        <v>12</v>
      </c>
      <c r="B32" s="423"/>
      <c r="C32" s="164" t="s">
        <v>265</v>
      </c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6"/>
      <c r="AC32" s="167" t="s">
        <v>266</v>
      </c>
      <c r="AD32" s="168"/>
      <c r="AE32" s="169">
        <f>SUM(AE26:AH31)</f>
        <v>172373</v>
      </c>
      <c r="AF32" s="170"/>
      <c r="AG32" s="170"/>
      <c r="AH32" s="171"/>
      <c r="AI32" s="169">
        <f t="shared" ref="AI32" si="5">SUM(AI26:AL31)</f>
        <v>202933</v>
      </c>
      <c r="AJ32" s="170"/>
      <c r="AK32" s="170"/>
      <c r="AL32" s="171"/>
      <c r="AM32" s="169">
        <f t="shared" ref="AM32" si="6">SUM(AM26:AP31)</f>
        <v>202933</v>
      </c>
      <c r="AN32" s="170"/>
      <c r="AO32" s="170"/>
      <c r="AP32" s="171"/>
      <c r="AQ32" s="417" t="s">
        <v>687</v>
      </c>
      <c r="AR32" s="418"/>
      <c r="AS32" s="418"/>
      <c r="AT32" s="419"/>
      <c r="AU32" s="169">
        <f t="shared" ref="AU32" si="7">SUM(AU26:AX31)</f>
        <v>0</v>
      </c>
      <c r="AV32" s="170"/>
      <c r="AW32" s="170"/>
      <c r="AX32" s="171"/>
      <c r="AY32" s="417" t="s">
        <v>687</v>
      </c>
      <c r="AZ32" s="418"/>
      <c r="BA32" s="418"/>
      <c r="BB32" s="419"/>
      <c r="BC32" s="169">
        <f t="shared" ref="BC32" si="8">SUM(BC26:BF31)</f>
        <v>202933</v>
      </c>
      <c r="BD32" s="170"/>
      <c r="BE32" s="170"/>
      <c r="BF32" s="171"/>
      <c r="BG32" s="420">
        <f t="shared" si="0"/>
        <v>1</v>
      </c>
      <c r="BH32" s="421"/>
    </row>
    <row r="33" spans="1:60" ht="20.100000000000001" customHeight="1">
      <c r="A33" s="362" t="s">
        <v>13</v>
      </c>
      <c r="B33" s="363"/>
      <c r="C33" s="144" t="s">
        <v>267</v>
      </c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6"/>
      <c r="AC33" s="147" t="s">
        <v>268</v>
      </c>
      <c r="AD33" s="148"/>
      <c r="AE33" s="405">
        <v>18</v>
      </c>
      <c r="AF33" s="406"/>
      <c r="AG33" s="406"/>
      <c r="AH33" s="407"/>
      <c r="AI33" s="405">
        <v>18</v>
      </c>
      <c r="AJ33" s="406"/>
      <c r="AK33" s="406"/>
      <c r="AL33" s="407"/>
      <c r="AM33" s="411">
        <v>18</v>
      </c>
      <c r="AN33" s="412"/>
      <c r="AO33" s="412"/>
      <c r="AP33" s="413"/>
      <c r="AQ33" s="414" t="s">
        <v>687</v>
      </c>
      <c r="AR33" s="415"/>
      <c r="AS33" s="415"/>
      <c r="AT33" s="416"/>
      <c r="AU33" s="411">
        <v>0</v>
      </c>
      <c r="AV33" s="412"/>
      <c r="AW33" s="412"/>
      <c r="AX33" s="413"/>
      <c r="AY33" s="414" t="s">
        <v>687</v>
      </c>
      <c r="AZ33" s="415"/>
      <c r="BA33" s="415"/>
      <c r="BB33" s="416"/>
      <c r="BC33" s="411">
        <v>18</v>
      </c>
      <c r="BD33" s="412"/>
      <c r="BE33" s="412"/>
      <c r="BF33" s="413"/>
      <c r="BG33" s="157">
        <f t="shared" si="0"/>
        <v>1</v>
      </c>
      <c r="BH33" s="158"/>
    </row>
    <row r="34" spans="1:60" s="13" customFormat="1" ht="20.100000000000001" customHeight="1">
      <c r="A34" s="394" t="s">
        <v>524</v>
      </c>
      <c r="B34" s="395"/>
      <c r="C34" s="396" t="s">
        <v>542</v>
      </c>
      <c r="D34" s="397"/>
      <c r="E34" s="397"/>
      <c r="F34" s="397"/>
      <c r="G34" s="397"/>
      <c r="H34" s="397"/>
      <c r="I34" s="397"/>
      <c r="J34" s="397"/>
      <c r="K34" s="397"/>
      <c r="L34" s="397"/>
      <c r="M34" s="397"/>
      <c r="N34" s="397"/>
      <c r="O34" s="397"/>
      <c r="P34" s="397"/>
      <c r="Q34" s="397"/>
      <c r="R34" s="397"/>
      <c r="S34" s="397"/>
      <c r="T34" s="397"/>
      <c r="U34" s="397"/>
      <c r="V34" s="397"/>
      <c r="W34" s="397"/>
      <c r="X34" s="397"/>
      <c r="Y34" s="397"/>
      <c r="Z34" s="397"/>
      <c r="AA34" s="397"/>
      <c r="AB34" s="398"/>
      <c r="AC34" s="399" t="s">
        <v>524</v>
      </c>
      <c r="AD34" s="400"/>
      <c r="AE34" s="388">
        <v>18</v>
      </c>
      <c r="AF34" s="389"/>
      <c r="AG34" s="389"/>
      <c r="AH34" s="390"/>
      <c r="AI34" s="388">
        <v>18</v>
      </c>
      <c r="AJ34" s="389"/>
      <c r="AK34" s="389"/>
      <c r="AL34" s="390"/>
      <c r="AM34" s="401" t="s">
        <v>687</v>
      </c>
      <c r="AN34" s="402"/>
      <c r="AO34" s="402"/>
      <c r="AP34" s="403"/>
      <c r="AQ34" s="401" t="s">
        <v>687</v>
      </c>
      <c r="AR34" s="402"/>
      <c r="AS34" s="402"/>
      <c r="AT34" s="403"/>
      <c r="AU34" s="401" t="s">
        <v>687</v>
      </c>
      <c r="AV34" s="402"/>
      <c r="AW34" s="402"/>
      <c r="AX34" s="403"/>
      <c r="AY34" s="401" t="s">
        <v>687</v>
      </c>
      <c r="AZ34" s="402"/>
      <c r="BA34" s="402"/>
      <c r="BB34" s="403"/>
      <c r="BC34" s="401" t="s">
        <v>687</v>
      </c>
      <c r="BD34" s="402"/>
      <c r="BE34" s="402"/>
      <c r="BF34" s="403"/>
      <c r="BG34" s="404" t="s">
        <v>692</v>
      </c>
      <c r="BH34" s="393"/>
    </row>
    <row r="35" spans="1:60" ht="20.100000000000001" customHeight="1">
      <c r="A35" s="362" t="s">
        <v>14</v>
      </c>
      <c r="B35" s="363"/>
      <c r="C35" s="144" t="s">
        <v>451</v>
      </c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6"/>
      <c r="AC35" s="147" t="s">
        <v>269</v>
      </c>
      <c r="AD35" s="148"/>
      <c r="AE35" s="405"/>
      <c r="AF35" s="406"/>
      <c r="AG35" s="406"/>
      <c r="AH35" s="407"/>
      <c r="AI35" s="405"/>
      <c r="AJ35" s="406"/>
      <c r="AK35" s="406"/>
      <c r="AL35" s="407"/>
      <c r="AM35" s="411"/>
      <c r="AN35" s="412"/>
      <c r="AO35" s="412"/>
      <c r="AP35" s="413"/>
      <c r="AQ35" s="414" t="s">
        <v>687</v>
      </c>
      <c r="AR35" s="415"/>
      <c r="AS35" s="415"/>
      <c r="AT35" s="416"/>
      <c r="AU35" s="411"/>
      <c r="AV35" s="412"/>
      <c r="AW35" s="412"/>
      <c r="AX35" s="413"/>
      <c r="AY35" s="414" t="s">
        <v>687</v>
      </c>
      <c r="AZ35" s="415"/>
      <c r="BA35" s="415"/>
      <c r="BB35" s="416"/>
      <c r="BC35" s="411"/>
      <c r="BD35" s="412"/>
      <c r="BE35" s="412"/>
      <c r="BF35" s="413"/>
      <c r="BG35" s="157" t="str">
        <f t="shared" si="0"/>
        <v>n.é.</v>
      </c>
      <c r="BH35" s="158"/>
    </row>
    <row r="36" spans="1:60" ht="20.100000000000001" customHeight="1">
      <c r="A36" s="362" t="s">
        <v>15</v>
      </c>
      <c r="B36" s="363"/>
      <c r="C36" s="144" t="s">
        <v>452</v>
      </c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6"/>
      <c r="AC36" s="147" t="s">
        <v>270</v>
      </c>
      <c r="AD36" s="148"/>
      <c r="AE36" s="405"/>
      <c r="AF36" s="406"/>
      <c r="AG36" s="406"/>
      <c r="AH36" s="407"/>
      <c r="AI36" s="405"/>
      <c r="AJ36" s="406"/>
      <c r="AK36" s="406"/>
      <c r="AL36" s="407"/>
      <c r="AM36" s="411"/>
      <c r="AN36" s="412"/>
      <c r="AO36" s="412"/>
      <c r="AP36" s="413"/>
      <c r="AQ36" s="414" t="s">
        <v>687</v>
      </c>
      <c r="AR36" s="415"/>
      <c r="AS36" s="415"/>
      <c r="AT36" s="416"/>
      <c r="AU36" s="411"/>
      <c r="AV36" s="412"/>
      <c r="AW36" s="412"/>
      <c r="AX36" s="413"/>
      <c r="AY36" s="414" t="s">
        <v>687</v>
      </c>
      <c r="AZ36" s="415"/>
      <c r="BA36" s="415"/>
      <c r="BB36" s="416"/>
      <c r="BC36" s="411"/>
      <c r="BD36" s="412"/>
      <c r="BE36" s="412"/>
      <c r="BF36" s="413"/>
      <c r="BG36" s="157" t="str">
        <f t="shared" si="0"/>
        <v>n.é.</v>
      </c>
      <c r="BH36" s="158"/>
    </row>
    <row r="37" spans="1:60" ht="20.100000000000001" customHeight="1">
      <c r="A37" s="362" t="s">
        <v>53</v>
      </c>
      <c r="B37" s="363"/>
      <c r="C37" s="144" t="s">
        <v>453</v>
      </c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6"/>
      <c r="AC37" s="147" t="s">
        <v>271</v>
      </c>
      <c r="AD37" s="148"/>
      <c r="AE37" s="405"/>
      <c r="AF37" s="406"/>
      <c r="AG37" s="406"/>
      <c r="AH37" s="407"/>
      <c r="AI37" s="405"/>
      <c r="AJ37" s="406"/>
      <c r="AK37" s="406"/>
      <c r="AL37" s="407"/>
      <c r="AM37" s="411"/>
      <c r="AN37" s="412"/>
      <c r="AO37" s="412"/>
      <c r="AP37" s="413"/>
      <c r="AQ37" s="414" t="s">
        <v>687</v>
      </c>
      <c r="AR37" s="415"/>
      <c r="AS37" s="415"/>
      <c r="AT37" s="416"/>
      <c r="AU37" s="411"/>
      <c r="AV37" s="412"/>
      <c r="AW37" s="412"/>
      <c r="AX37" s="413"/>
      <c r="AY37" s="414" t="s">
        <v>687</v>
      </c>
      <c r="AZ37" s="415"/>
      <c r="BA37" s="415"/>
      <c r="BB37" s="416"/>
      <c r="BC37" s="411"/>
      <c r="BD37" s="412"/>
      <c r="BE37" s="412"/>
      <c r="BF37" s="413"/>
      <c r="BG37" s="157" t="str">
        <f t="shared" si="0"/>
        <v>n.é.</v>
      </c>
      <c r="BH37" s="158"/>
    </row>
    <row r="38" spans="1:60" ht="20.100000000000001" customHeight="1">
      <c r="A38" s="362" t="s">
        <v>54</v>
      </c>
      <c r="B38" s="363"/>
      <c r="C38" s="144" t="s">
        <v>272</v>
      </c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6"/>
      <c r="AC38" s="147" t="s">
        <v>273</v>
      </c>
      <c r="AD38" s="148"/>
      <c r="AE38" s="405">
        <v>36013</v>
      </c>
      <c r="AF38" s="406"/>
      <c r="AG38" s="406"/>
      <c r="AH38" s="407"/>
      <c r="AI38" s="405">
        <v>33647</v>
      </c>
      <c r="AJ38" s="406"/>
      <c r="AK38" s="406"/>
      <c r="AL38" s="407"/>
      <c r="AM38" s="411">
        <v>0</v>
      </c>
      <c r="AN38" s="412"/>
      <c r="AO38" s="412"/>
      <c r="AP38" s="413"/>
      <c r="AQ38" s="414" t="s">
        <v>687</v>
      </c>
      <c r="AR38" s="415"/>
      <c r="AS38" s="415"/>
      <c r="AT38" s="416"/>
      <c r="AU38" s="411">
        <v>0</v>
      </c>
      <c r="AV38" s="412"/>
      <c r="AW38" s="412"/>
      <c r="AX38" s="413"/>
      <c r="AY38" s="414" t="s">
        <v>687</v>
      </c>
      <c r="AZ38" s="415"/>
      <c r="BA38" s="415"/>
      <c r="BB38" s="416"/>
      <c r="BC38" s="411">
        <v>0</v>
      </c>
      <c r="BD38" s="412"/>
      <c r="BE38" s="412"/>
      <c r="BF38" s="413"/>
      <c r="BG38" s="157">
        <f t="shared" si="0"/>
        <v>0</v>
      </c>
      <c r="BH38" s="158"/>
    </row>
    <row r="39" spans="1:60" s="3" customFormat="1" ht="20.100000000000001" customHeight="1">
      <c r="A39" s="422" t="s">
        <v>55</v>
      </c>
      <c r="B39" s="423"/>
      <c r="C39" s="164" t="s">
        <v>274</v>
      </c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6"/>
      <c r="AC39" s="167" t="s">
        <v>275</v>
      </c>
      <c r="AD39" s="168"/>
      <c r="AE39" s="169">
        <f>SUM(AE33:AH38)-AE34</f>
        <v>36031</v>
      </c>
      <c r="AF39" s="170"/>
      <c r="AG39" s="170"/>
      <c r="AH39" s="171"/>
      <c r="AI39" s="169">
        <f t="shared" ref="AI39" si="9">SUM(AI33:AL38)-AI34</f>
        <v>33665</v>
      </c>
      <c r="AJ39" s="170"/>
      <c r="AK39" s="170"/>
      <c r="AL39" s="171"/>
      <c r="AM39" s="169">
        <f>SUM(AM33:AP38)</f>
        <v>18</v>
      </c>
      <c r="AN39" s="170"/>
      <c r="AO39" s="170"/>
      <c r="AP39" s="171"/>
      <c r="AQ39" s="417" t="s">
        <v>687</v>
      </c>
      <c r="AR39" s="418"/>
      <c r="AS39" s="418"/>
      <c r="AT39" s="419"/>
      <c r="AU39" s="169">
        <f>SUM(AU33:AX38)</f>
        <v>0</v>
      </c>
      <c r="AV39" s="170"/>
      <c r="AW39" s="170"/>
      <c r="AX39" s="171"/>
      <c r="AY39" s="417" t="s">
        <v>687</v>
      </c>
      <c r="AZ39" s="418"/>
      <c r="BA39" s="418"/>
      <c r="BB39" s="419"/>
      <c r="BC39" s="169">
        <f>SUM(BC33:BF38)</f>
        <v>18</v>
      </c>
      <c r="BD39" s="170"/>
      <c r="BE39" s="170"/>
      <c r="BF39" s="171"/>
      <c r="BG39" s="420">
        <f t="shared" si="0"/>
        <v>5.3467993465023018E-4</v>
      </c>
      <c r="BH39" s="421"/>
    </row>
    <row r="40" spans="1:60" ht="20.100000000000001" customHeight="1">
      <c r="A40" s="362" t="s">
        <v>56</v>
      </c>
      <c r="B40" s="363"/>
      <c r="C40" s="144" t="s">
        <v>276</v>
      </c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6"/>
      <c r="AC40" s="147" t="s">
        <v>277</v>
      </c>
      <c r="AD40" s="148"/>
      <c r="AE40" s="405"/>
      <c r="AF40" s="406"/>
      <c r="AG40" s="406"/>
      <c r="AH40" s="407"/>
      <c r="AI40" s="405"/>
      <c r="AJ40" s="406"/>
      <c r="AK40" s="406"/>
      <c r="AL40" s="407"/>
      <c r="AM40" s="411"/>
      <c r="AN40" s="412"/>
      <c r="AO40" s="412"/>
      <c r="AP40" s="413"/>
      <c r="AQ40" s="414" t="s">
        <v>687</v>
      </c>
      <c r="AR40" s="415"/>
      <c r="AS40" s="415"/>
      <c r="AT40" s="416"/>
      <c r="AU40" s="411"/>
      <c r="AV40" s="412"/>
      <c r="AW40" s="412"/>
      <c r="AX40" s="413"/>
      <c r="AY40" s="414" t="s">
        <v>687</v>
      </c>
      <c r="AZ40" s="415"/>
      <c r="BA40" s="415"/>
      <c r="BB40" s="416"/>
      <c r="BC40" s="411"/>
      <c r="BD40" s="412"/>
      <c r="BE40" s="412"/>
      <c r="BF40" s="413"/>
      <c r="BG40" s="157" t="str">
        <f t="shared" si="0"/>
        <v>n.é.</v>
      </c>
      <c r="BH40" s="158"/>
    </row>
    <row r="41" spans="1:60" ht="20.100000000000001" customHeight="1">
      <c r="A41" s="362" t="s">
        <v>106</v>
      </c>
      <c r="B41" s="363"/>
      <c r="C41" s="144" t="s">
        <v>278</v>
      </c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6"/>
      <c r="AC41" s="147" t="s">
        <v>279</v>
      </c>
      <c r="AD41" s="148"/>
      <c r="AE41" s="405"/>
      <c r="AF41" s="406"/>
      <c r="AG41" s="406"/>
      <c r="AH41" s="407"/>
      <c r="AI41" s="405"/>
      <c r="AJ41" s="406"/>
      <c r="AK41" s="406"/>
      <c r="AL41" s="407"/>
      <c r="AM41" s="411"/>
      <c r="AN41" s="412"/>
      <c r="AO41" s="412"/>
      <c r="AP41" s="413"/>
      <c r="AQ41" s="414" t="s">
        <v>687</v>
      </c>
      <c r="AR41" s="415"/>
      <c r="AS41" s="415"/>
      <c r="AT41" s="416"/>
      <c r="AU41" s="411"/>
      <c r="AV41" s="412"/>
      <c r="AW41" s="412"/>
      <c r="AX41" s="413"/>
      <c r="AY41" s="414" t="s">
        <v>687</v>
      </c>
      <c r="AZ41" s="415"/>
      <c r="BA41" s="415"/>
      <c r="BB41" s="416"/>
      <c r="BC41" s="411"/>
      <c r="BD41" s="412"/>
      <c r="BE41" s="412"/>
      <c r="BF41" s="413"/>
      <c r="BG41" s="157" t="str">
        <f t="shared" si="0"/>
        <v>n.é.</v>
      </c>
      <c r="BH41" s="158"/>
    </row>
    <row r="42" spans="1:60" s="3" customFormat="1" ht="20.100000000000001" customHeight="1">
      <c r="A42" s="422" t="s">
        <v>107</v>
      </c>
      <c r="B42" s="423"/>
      <c r="C42" s="164" t="s">
        <v>280</v>
      </c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6"/>
      <c r="AC42" s="167" t="s">
        <v>281</v>
      </c>
      <c r="AD42" s="168"/>
      <c r="AE42" s="169">
        <f>SUM(AE40:AH41)</f>
        <v>0</v>
      </c>
      <c r="AF42" s="170"/>
      <c r="AG42" s="170"/>
      <c r="AH42" s="171"/>
      <c r="AI42" s="169">
        <f t="shared" ref="AI42" si="10">SUM(AI40:AL41)</f>
        <v>0</v>
      </c>
      <c r="AJ42" s="170"/>
      <c r="AK42" s="170"/>
      <c r="AL42" s="171"/>
      <c r="AM42" s="169">
        <f t="shared" ref="AM42" si="11">SUM(AM40:AP41)</f>
        <v>0</v>
      </c>
      <c r="AN42" s="170"/>
      <c r="AO42" s="170"/>
      <c r="AP42" s="171"/>
      <c r="AQ42" s="417" t="s">
        <v>687</v>
      </c>
      <c r="AR42" s="418"/>
      <c r="AS42" s="418"/>
      <c r="AT42" s="419"/>
      <c r="AU42" s="169">
        <f t="shared" ref="AU42" si="12">SUM(AU40:AX41)</f>
        <v>0</v>
      </c>
      <c r="AV42" s="170"/>
      <c r="AW42" s="170"/>
      <c r="AX42" s="171"/>
      <c r="AY42" s="417" t="s">
        <v>687</v>
      </c>
      <c r="AZ42" s="418"/>
      <c r="BA42" s="418"/>
      <c r="BB42" s="419"/>
      <c r="BC42" s="169">
        <f t="shared" ref="BC42" si="13">SUM(BC40:BF41)</f>
        <v>0</v>
      </c>
      <c r="BD42" s="170"/>
      <c r="BE42" s="170"/>
      <c r="BF42" s="171"/>
      <c r="BG42" s="420" t="str">
        <f t="shared" si="0"/>
        <v>n.é.</v>
      </c>
      <c r="BH42" s="421"/>
    </row>
    <row r="43" spans="1:60" ht="20.100000000000001" customHeight="1">
      <c r="A43" s="362" t="s">
        <v>181</v>
      </c>
      <c r="B43" s="363"/>
      <c r="C43" s="144" t="s">
        <v>282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6"/>
      <c r="AC43" s="147" t="s">
        <v>283</v>
      </c>
      <c r="AD43" s="148"/>
      <c r="AE43" s="405"/>
      <c r="AF43" s="406"/>
      <c r="AG43" s="406"/>
      <c r="AH43" s="407"/>
      <c r="AI43" s="405"/>
      <c r="AJ43" s="406"/>
      <c r="AK43" s="406"/>
      <c r="AL43" s="407"/>
      <c r="AM43" s="411"/>
      <c r="AN43" s="412"/>
      <c r="AO43" s="412"/>
      <c r="AP43" s="413"/>
      <c r="AQ43" s="414" t="s">
        <v>687</v>
      </c>
      <c r="AR43" s="415"/>
      <c r="AS43" s="415"/>
      <c r="AT43" s="416"/>
      <c r="AU43" s="411"/>
      <c r="AV43" s="412"/>
      <c r="AW43" s="412"/>
      <c r="AX43" s="413"/>
      <c r="AY43" s="414" t="s">
        <v>687</v>
      </c>
      <c r="AZ43" s="415"/>
      <c r="BA43" s="415"/>
      <c r="BB43" s="416"/>
      <c r="BC43" s="411"/>
      <c r="BD43" s="412"/>
      <c r="BE43" s="412"/>
      <c r="BF43" s="413"/>
      <c r="BG43" s="157" t="str">
        <f t="shared" si="0"/>
        <v>n.é.</v>
      </c>
      <c r="BH43" s="158"/>
    </row>
    <row r="44" spans="1:60" ht="20.100000000000001" customHeight="1">
      <c r="A44" s="362" t="s">
        <v>182</v>
      </c>
      <c r="B44" s="363"/>
      <c r="C44" s="144" t="s">
        <v>284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6"/>
      <c r="AC44" s="147" t="s">
        <v>285</v>
      </c>
      <c r="AD44" s="148"/>
      <c r="AE44" s="405"/>
      <c r="AF44" s="406"/>
      <c r="AG44" s="406"/>
      <c r="AH44" s="407"/>
      <c r="AI44" s="405"/>
      <c r="AJ44" s="406"/>
      <c r="AK44" s="406"/>
      <c r="AL44" s="407"/>
      <c r="AM44" s="411"/>
      <c r="AN44" s="412"/>
      <c r="AO44" s="412"/>
      <c r="AP44" s="413"/>
      <c r="AQ44" s="414" t="s">
        <v>687</v>
      </c>
      <c r="AR44" s="415"/>
      <c r="AS44" s="415"/>
      <c r="AT44" s="416"/>
      <c r="AU44" s="411"/>
      <c r="AV44" s="412"/>
      <c r="AW44" s="412"/>
      <c r="AX44" s="413"/>
      <c r="AY44" s="414" t="s">
        <v>687</v>
      </c>
      <c r="AZ44" s="415"/>
      <c r="BA44" s="415"/>
      <c r="BB44" s="416"/>
      <c r="BC44" s="411"/>
      <c r="BD44" s="412"/>
      <c r="BE44" s="412"/>
      <c r="BF44" s="413"/>
      <c r="BG44" s="157" t="str">
        <f t="shared" si="0"/>
        <v>n.é.</v>
      </c>
      <c r="BH44" s="158"/>
    </row>
    <row r="45" spans="1:60" ht="20.100000000000001" customHeight="1">
      <c r="A45" s="362" t="s">
        <v>183</v>
      </c>
      <c r="B45" s="363"/>
      <c r="C45" s="144" t="s">
        <v>286</v>
      </c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6"/>
      <c r="AC45" s="147" t="s">
        <v>287</v>
      </c>
      <c r="AD45" s="148"/>
      <c r="AE45" s="405">
        <v>3200</v>
      </c>
      <c r="AF45" s="406"/>
      <c r="AG45" s="406"/>
      <c r="AH45" s="407"/>
      <c r="AI45" s="405">
        <v>3346</v>
      </c>
      <c r="AJ45" s="406"/>
      <c r="AK45" s="406"/>
      <c r="AL45" s="407"/>
      <c r="AM45" s="411">
        <v>3346</v>
      </c>
      <c r="AN45" s="412"/>
      <c r="AO45" s="412"/>
      <c r="AP45" s="413"/>
      <c r="AQ45" s="414" t="s">
        <v>687</v>
      </c>
      <c r="AR45" s="415"/>
      <c r="AS45" s="415"/>
      <c r="AT45" s="416"/>
      <c r="AU45" s="411">
        <v>0</v>
      </c>
      <c r="AV45" s="412"/>
      <c r="AW45" s="412"/>
      <c r="AX45" s="413"/>
      <c r="AY45" s="414" t="s">
        <v>687</v>
      </c>
      <c r="AZ45" s="415"/>
      <c r="BA45" s="415"/>
      <c r="BB45" s="416"/>
      <c r="BC45" s="411">
        <v>3023</v>
      </c>
      <c r="BD45" s="412"/>
      <c r="BE45" s="412"/>
      <c r="BF45" s="413"/>
      <c r="BG45" s="157">
        <f t="shared" si="0"/>
        <v>0.90346682606096829</v>
      </c>
      <c r="BH45" s="158"/>
    </row>
    <row r="46" spans="1:60" s="13" customFormat="1" ht="20.100000000000001" customHeight="1">
      <c r="A46" s="394" t="s">
        <v>524</v>
      </c>
      <c r="B46" s="395"/>
      <c r="C46" s="396" t="s">
        <v>535</v>
      </c>
      <c r="D46" s="397"/>
      <c r="E46" s="397"/>
      <c r="F46" s="397"/>
      <c r="G46" s="397"/>
      <c r="H46" s="397"/>
      <c r="I46" s="397"/>
      <c r="J46" s="397"/>
      <c r="K46" s="397"/>
      <c r="L46" s="397"/>
      <c r="M46" s="397"/>
      <c r="N46" s="397"/>
      <c r="O46" s="397"/>
      <c r="P46" s="397"/>
      <c r="Q46" s="397"/>
      <c r="R46" s="397"/>
      <c r="S46" s="397"/>
      <c r="T46" s="397"/>
      <c r="U46" s="397"/>
      <c r="V46" s="397"/>
      <c r="W46" s="397"/>
      <c r="X46" s="397"/>
      <c r="Y46" s="397"/>
      <c r="Z46" s="397"/>
      <c r="AA46" s="397"/>
      <c r="AB46" s="398"/>
      <c r="AC46" s="399" t="s">
        <v>524</v>
      </c>
      <c r="AD46" s="400"/>
      <c r="AE46" s="388">
        <v>3200</v>
      </c>
      <c r="AF46" s="389"/>
      <c r="AG46" s="389"/>
      <c r="AH46" s="390"/>
      <c r="AI46" s="388">
        <v>3346</v>
      </c>
      <c r="AJ46" s="389"/>
      <c r="AK46" s="389"/>
      <c r="AL46" s="390"/>
      <c r="AM46" s="391">
        <v>3346</v>
      </c>
      <c r="AN46" s="391"/>
      <c r="AO46" s="391"/>
      <c r="AP46" s="391"/>
      <c r="AQ46" s="401" t="s">
        <v>687</v>
      </c>
      <c r="AR46" s="402"/>
      <c r="AS46" s="402"/>
      <c r="AT46" s="403"/>
      <c r="AU46" s="391">
        <v>0</v>
      </c>
      <c r="AV46" s="391"/>
      <c r="AW46" s="391"/>
      <c r="AX46" s="391"/>
      <c r="AY46" s="401" t="s">
        <v>687</v>
      </c>
      <c r="AZ46" s="402"/>
      <c r="BA46" s="402"/>
      <c r="BB46" s="403"/>
      <c r="BC46" s="391">
        <v>3023</v>
      </c>
      <c r="BD46" s="391"/>
      <c r="BE46" s="391"/>
      <c r="BF46" s="391"/>
      <c r="BG46" s="392">
        <f t="shared" si="0"/>
        <v>0.90346682606096829</v>
      </c>
      <c r="BH46" s="393"/>
    </row>
    <row r="47" spans="1:60" ht="20.100000000000001" customHeight="1">
      <c r="A47" s="362" t="s">
        <v>184</v>
      </c>
      <c r="B47" s="363"/>
      <c r="C47" s="144" t="s">
        <v>288</v>
      </c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6"/>
      <c r="AC47" s="147" t="s">
        <v>289</v>
      </c>
      <c r="AD47" s="148"/>
      <c r="AE47" s="405">
        <v>75000</v>
      </c>
      <c r="AF47" s="406"/>
      <c r="AG47" s="406"/>
      <c r="AH47" s="407"/>
      <c r="AI47" s="405">
        <v>88656</v>
      </c>
      <c r="AJ47" s="406"/>
      <c r="AK47" s="406"/>
      <c r="AL47" s="407"/>
      <c r="AM47" s="411">
        <v>88656</v>
      </c>
      <c r="AN47" s="412"/>
      <c r="AO47" s="412"/>
      <c r="AP47" s="413"/>
      <c r="AQ47" s="414" t="s">
        <v>687</v>
      </c>
      <c r="AR47" s="415"/>
      <c r="AS47" s="415"/>
      <c r="AT47" s="416"/>
      <c r="AU47" s="411">
        <v>0</v>
      </c>
      <c r="AV47" s="412"/>
      <c r="AW47" s="412"/>
      <c r="AX47" s="413"/>
      <c r="AY47" s="414" t="s">
        <v>687</v>
      </c>
      <c r="AZ47" s="415"/>
      <c r="BA47" s="415"/>
      <c r="BB47" s="416"/>
      <c r="BC47" s="411">
        <v>83555</v>
      </c>
      <c r="BD47" s="412"/>
      <c r="BE47" s="412"/>
      <c r="BF47" s="413"/>
      <c r="BG47" s="157">
        <f t="shared" si="0"/>
        <v>0.94246300306803821</v>
      </c>
      <c r="BH47" s="158"/>
    </row>
    <row r="48" spans="1:60" s="13" customFormat="1" ht="20.100000000000001" customHeight="1">
      <c r="A48" s="394" t="s">
        <v>524</v>
      </c>
      <c r="B48" s="395"/>
      <c r="C48" s="396" t="s">
        <v>536</v>
      </c>
      <c r="D48" s="397"/>
      <c r="E48" s="397"/>
      <c r="F48" s="397"/>
      <c r="G48" s="397"/>
      <c r="H48" s="397"/>
      <c r="I48" s="397"/>
      <c r="J48" s="397"/>
      <c r="K48" s="397"/>
      <c r="L48" s="397"/>
      <c r="M48" s="397"/>
      <c r="N48" s="397"/>
      <c r="O48" s="397"/>
      <c r="P48" s="397"/>
      <c r="Q48" s="397"/>
      <c r="R48" s="397"/>
      <c r="S48" s="397"/>
      <c r="T48" s="397"/>
      <c r="U48" s="397"/>
      <c r="V48" s="397"/>
      <c r="W48" s="397"/>
      <c r="X48" s="397"/>
      <c r="Y48" s="397"/>
      <c r="Z48" s="397"/>
      <c r="AA48" s="397"/>
      <c r="AB48" s="398"/>
      <c r="AC48" s="399" t="s">
        <v>524</v>
      </c>
      <c r="AD48" s="400"/>
      <c r="AE48" s="388">
        <v>75000</v>
      </c>
      <c r="AF48" s="389"/>
      <c r="AG48" s="389"/>
      <c r="AH48" s="390"/>
      <c r="AI48" s="388">
        <v>88656</v>
      </c>
      <c r="AJ48" s="389"/>
      <c r="AK48" s="389"/>
      <c r="AL48" s="390"/>
      <c r="AM48" s="391">
        <v>88656</v>
      </c>
      <c r="AN48" s="391"/>
      <c r="AO48" s="391"/>
      <c r="AP48" s="391"/>
      <c r="AQ48" s="401" t="s">
        <v>687</v>
      </c>
      <c r="AR48" s="402"/>
      <c r="AS48" s="402"/>
      <c r="AT48" s="403"/>
      <c r="AU48" s="391">
        <v>0</v>
      </c>
      <c r="AV48" s="391"/>
      <c r="AW48" s="391"/>
      <c r="AX48" s="391"/>
      <c r="AY48" s="401" t="s">
        <v>687</v>
      </c>
      <c r="AZ48" s="402"/>
      <c r="BA48" s="402"/>
      <c r="BB48" s="403"/>
      <c r="BC48" s="391">
        <v>83555</v>
      </c>
      <c r="BD48" s="391"/>
      <c r="BE48" s="391"/>
      <c r="BF48" s="391"/>
      <c r="BG48" s="392">
        <f t="shared" si="0"/>
        <v>0.94246300306803821</v>
      </c>
      <c r="BH48" s="393"/>
    </row>
    <row r="49" spans="1:60" ht="20.100000000000001" customHeight="1">
      <c r="A49" s="362" t="s">
        <v>185</v>
      </c>
      <c r="B49" s="363"/>
      <c r="C49" s="144" t="s">
        <v>290</v>
      </c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6"/>
      <c r="AC49" s="147" t="s">
        <v>291</v>
      </c>
      <c r="AD49" s="148"/>
      <c r="AE49" s="405"/>
      <c r="AF49" s="406"/>
      <c r="AG49" s="406"/>
      <c r="AH49" s="407"/>
      <c r="AI49" s="405"/>
      <c r="AJ49" s="406"/>
      <c r="AK49" s="406"/>
      <c r="AL49" s="407"/>
      <c r="AM49" s="411"/>
      <c r="AN49" s="412"/>
      <c r="AO49" s="412"/>
      <c r="AP49" s="413"/>
      <c r="AQ49" s="414" t="s">
        <v>687</v>
      </c>
      <c r="AR49" s="415"/>
      <c r="AS49" s="415"/>
      <c r="AT49" s="416"/>
      <c r="AU49" s="411"/>
      <c r="AV49" s="412"/>
      <c r="AW49" s="412"/>
      <c r="AX49" s="413"/>
      <c r="AY49" s="414" t="s">
        <v>687</v>
      </c>
      <c r="AZ49" s="415"/>
      <c r="BA49" s="415"/>
      <c r="BB49" s="416"/>
      <c r="BC49" s="411"/>
      <c r="BD49" s="412"/>
      <c r="BE49" s="412"/>
      <c r="BF49" s="413"/>
      <c r="BG49" s="157" t="str">
        <f t="shared" si="0"/>
        <v>n.é.</v>
      </c>
      <c r="BH49" s="158"/>
    </row>
    <row r="50" spans="1:60" ht="20.100000000000001" customHeight="1">
      <c r="A50" s="362" t="s">
        <v>186</v>
      </c>
      <c r="B50" s="363"/>
      <c r="C50" s="144" t="s">
        <v>292</v>
      </c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6"/>
      <c r="AC50" s="147" t="s">
        <v>293</v>
      </c>
      <c r="AD50" s="148"/>
      <c r="AE50" s="405"/>
      <c r="AF50" s="406"/>
      <c r="AG50" s="406"/>
      <c r="AH50" s="407"/>
      <c r="AI50" s="405"/>
      <c r="AJ50" s="406"/>
      <c r="AK50" s="406"/>
      <c r="AL50" s="407"/>
      <c r="AM50" s="411"/>
      <c r="AN50" s="412"/>
      <c r="AO50" s="412"/>
      <c r="AP50" s="413"/>
      <c r="AQ50" s="414" t="s">
        <v>687</v>
      </c>
      <c r="AR50" s="415"/>
      <c r="AS50" s="415"/>
      <c r="AT50" s="416"/>
      <c r="AU50" s="411"/>
      <c r="AV50" s="412"/>
      <c r="AW50" s="412"/>
      <c r="AX50" s="413"/>
      <c r="AY50" s="414" t="s">
        <v>687</v>
      </c>
      <c r="AZ50" s="415"/>
      <c r="BA50" s="415"/>
      <c r="BB50" s="416"/>
      <c r="BC50" s="411"/>
      <c r="BD50" s="412"/>
      <c r="BE50" s="412"/>
      <c r="BF50" s="413"/>
      <c r="BG50" s="157" t="str">
        <f t="shared" si="0"/>
        <v>n.é.</v>
      </c>
      <c r="BH50" s="158"/>
    </row>
    <row r="51" spans="1:60" ht="20.100000000000001" customHeight="1">
      <c r="A51" s="362" t="s">
        <v>187</v>
      </c>
      <c r="B51" s="363"/>
      <c r="C51" s="144" t="s">
        <v>294</v>
      </c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6"/>
      <c r="AC51" s="147" t="s">
        <v>295</v>
      </c>
      <c r="AD51" s="148"/>
      <c r="AE51" s="405">
        <v>6000</v>
      </c>
      <c r="AF51" s="406"/>
      <c r="AG51" s="406"/>
      <c r="AH51" s="407"/>
      <c r="AI51" s="405">
        <v>6676</v>
      </c>
      <c r="AJ51" s="406"/>
      <c r="AK51" s="406"/>
      <c r="AL51" s="407"/>
      <c r="AM51" s="411">
        <v>6676</v>
      </c>
      <c r="AN51" s="412"/>
      <c r="AO51" s="412"/>
      <c r="AP51" s="413"/>
      <c r="AQ51" s="414" t="s">
        <v>687</v>
      </c>
      <c r="AR51" s="415"/>
      <c r="AS51" s="415"/>
      <c r="AT51" s="416"/>
      <c r="AU51" s="411">
        <v>0</v>
      </c>
      <c r="AV51" s="412"/>
      <c r="AW51" s="412"/>
      <c r="AX51" s="413"/>
      <c r="AY51" s="414" t="s">
        <v>687</v>
      </c>
      <c r="AZ51" s="415"/>
      <c r="BA51" s="415"/>
      <c r="BB51" s="416"/>
      <c r="BC51" s="411">
        <v>6201</v>
      </c>
      <c r="BD51" s="412"/>
      <c r="BE51" s="412"/>
      <c r="BF51" s="413"/>
      <c r="BG51" s="157">
        <f t="shared" si="0"/>
        <v>0.92884961054523663</v>
      </c>
      <c r="BH51" s="158"/>
    </row>
    <row r="52" spans="1:60" ht="20.100000000000001" customHeight="1">
      <c r="A52" s="362" t="s">
        <v>188</v>
      </c>
      <c r="B52" s="363"/>
      <c r="C52" s="144" t="s">
        <v>296</v>
      </c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6"/>
      <c r="AC52" s="147" t="s">
        <v>297</v>
      </c>
      <c r="AD52" s="148"/>
      <c r="AE52" s="405">
        <v>700</v>
      </c>
      <c r="AF52" s="406"/>
      <c r="AG52" s="406"/>
      <c r="AH52" s="407"/>
      <c r="AI52" s="405">
        <v>1556</v>
      </c>
      <c r="AJ52" s="406"/>
      <c r="AK52" s="406"/>
      <c r="AL52" s="407"/>
      <c r="AM52" s="411">
        <v>1556</v>
      </c>
      <c r="AN52" s="412"/>
      <c r="AO52" s="412"/>
      <c r="AP52" s="413"/>
      <c r="AQ52" s="414" t="s">
        <v>687</v>
      </c>
      <c r="AR52" s="415"/>
      <c r="AS52" s="415"/>
      <c r="AT52" s="416"/>
      <c r="AU52" s="411">
        <v>0</v>
      </c>
      <c r="AV52" s="412"/>
      <c r="AW52" s="412"/>
      <c r="AX52" s="413"/>
      <c r="AY52" s="414" t="s">
        <v>687</v>
      </c>
      <c r="AZ52" s="415"/>
      <c r="BA52" s="415"/>
      <c r="BB52" s="416"/>
      <c r="BC52" s="411">
        <v>336</v>
      </c>
      <c r="BD52" s="412"/>
      <c r="BE52" s="412"/>
      <c r="BF52" s="413"/>
      <c r="BG52" s="157">
        <f t="shared" si="0"/>
        <v>0.21593830334190231</v>
      </c>
      <c r="BH52" s="158"/>
    </row>
    <row r="53" spans="1:60" s="13" customFormat="1" ht="20.100000000000001" customHeight="1">
      <c r="A53" s="394" t="s">
        <v>524</v>
      </c>
      <c r="B53" s="395"/>
      <c r="C53" s="396" t="s">
        <v>537</v>
      </c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397"/>
      <c r="O53" s="397"/>
      <c r="P53" s="397"/>
      <c r="Q53" s="397"/>
      <c r="R53" s="397"/>
      <c r="S53" s="397"/>
      <c r="T53" s="397"/>
      <c r="U53" s="397"/>
      <c r="V53" s="397"/>
      <c r="W53" s="397"/>
      <c r="X53" s="397"/>
      <c r="Y53" s="397"/>
      <c r="Z53" s="397"/>
      <c r="AA53" s="397"/>
      <c r="AB53" s="398"/>
      <c r="AC53" s="399" t="s">
        <v>524</v>
      </c>
      <c r="AD53" s="400"/>
      <c r="AE53" s="388">
        <v>700</v>
      </c>
      <c r="AF53" s="389"/>
      <c r="AG53" s="389"/>
      <c r="AH53" s="390"/>
      <c r="AI53" s="388">
        <v>1556</v>
      </c>
      <c r="AJ53" s="389"/>
      <c r="AK53" s="389"/>
      <c r="AL53" s="390"/>
      <c r="AM53" s="391">
        <v>1556</v>
      </c>
      <c r="AN53" s="391"/>
      <c r="AO53" s="391"/>
      <c r="AP53" s="391"/>
      <c r="AQ53" s="401" t="s">
        <v>687</v>
      </c>
      <c r="AR53" s="402"/>
      <c r="AS53" s="402"/>
      <c r="AT53" s="403"/>
      <c r="AU53" s="391">
        <v>0</v>
      </c>
      <c r="AV53" s="391"/>
      <c r="AW53" s="391"/>
      <c r="AX53" s="391"/>
      <c r="AY53" s="401" t="s">
        <v>687</v>
      </c>
      <c r="AZ53" s="402"/>
      <c r="BA53" s="402"/>
      <c r="BB53" s="403"/>
      <c r="BC53" s="391">
        <v>336</v>
      </c>
      <c r="BD53" s="391"/>
      <c r="BE53" s="391"/>
      <c r="BF53" s="391"/>
      <c r="BG53" s="392">
        <f t="shared" si="0"/>
        <v>0.21593830334190231</v>
      </c>
      <c r="BH53" s="393"/>
    </row>
    <row r="54" spans="1:60" s="3" customFormat="1" ht="20.100000000000001" customHeight="1">
      <c r="A54" s="422" t="s">
        <v>189</v>
      </c>
      <c r="B54" s="423"/>
      <c r="C54" s="164" t="s">
        <v>298</v>
      </c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6"/>
      <c r="AC54" s="167" t="s">
        <v>299</v>
      </c>
      <c r="AD54" s="168"/>
      <c r="AE54" s="169">
        <f>SUM(AE47:AH53)-AE48-AE53</f>
        <v>81700</v>
      </c>
      <c r="AF54" s="170"/>
      <c r="AG54" s="170"/>
      <c r="AH54" s="171"/>
      <c r="AI54" s="169">
        <f t="shared" ref="AI54" si="14">SUM(AI47:AL53)-AI48-AI53</f>
        <v>96888</v>
      </c>
      <c r="AJ54" s="170"/>
      <c r="AK54" s="170"/>
      <c r="AL54" s="171"/>
      <c r="AM54" s="169">
        <f t="shared" ref="AM54" si="15">SUM(AM47:AP53)-AM48-AM53</f>
        <v>96888</v>
      </c>
      <c r="AN54" s="170"/>
      <c r="AO54" s="170"/>
      <c r="AP54" s="171"/>
      <c r="AQ54" s="417" t="s">
        <v>687</v>
      </c>
      <c r="AR54" s="418"/>
      <c r="AS54" s="418"/>
      <c r="AT54" s="419"/>
      <c r="AU54" s="169">
        <f t="shared" ref="AU54" si="16">SUM(AU47:AX53)-AU48-AU53</f>
        <v>0</v>
      </c>
      <c r="AV54" s="170"/>
      <c r="AW54" s="170"/>
      <c r="AX54" s="171"/>
      <c r="AY54" s="417" t="s">
        <v>687</v>
      </c>
      <c r="AZ54" s="418"/>
      <c r="BA54" s="418"/>
      <c r="BB54" s="419"/>
      <c r="BC54" s="169">
        <f t="shared" ref="BC54" si="17">SUM(BC47:BF53)-BC48-BC53</f>
        <v>90092</v>
      </c>
      <c r="BD54" s="170"/>
      <c r="BE54" s="170"/>
      <c r="BF54" s="171"/>
      <c r="BG54" s="420">
        <f t="shared" si="0"/>
        <v>0.92985715465279495</v>
      </c>
      <c r="BH54" s="421"/>
    </row>
    <row r="55" spans="1:60" ht="20.100000000000001" customHeight="1">
      <c r="A55" s="362" t="s">
        <v>190</v>
      </c>
      <c r="B55" s="363"/>
      <c r="C55" s="144" t="s">
        <v>300</v>
      </c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6"/>
      <c r="AC55" s="147" t="s">
        <v>301</v>
      </c>
      <c r="AD55" s="148"/>
      <c r="AE55" s="405">
        <v>235</v>
      </c>
      <c r="AF55" s="406"/>
      <c r="AG55" s="406"/>
      <c r="AH55" s="407"/>
      <c r="AI55" s="405">
        <v>785</v>
      </c>
      <c r="AJ55" s="406"/>
      <c r="AK55" s="406"/>
      <c r="AL55" s="407"/>
      <c r="AM55" s="411">
        <v>785</v>
      </c>
      <c r="AN55" s="412"/>
      <c r="AO55" s="412"/>
      <c r="AP55" s="413"/>
      <c r="AQ55" s="414" t="s">
        <v>687</v>
      </c>
      <c r="AR55" s="415"/>
      <c r="AS55" s="415"/>
      <c r="AT55" s="416"/>
      <c r="AU55" s="411">
        <v>0</v>
      </c>
      <c r="AV55" s="412"/>
      <c r="AW55" s="412"/>
      <c r="AX55" s="413"/>
      <c r="AY55" s="414" t="s">
        <v>687</v>
      </c>
      <c r="AZ55" s="415"/>
      <c r="BA55" s="415"/>
      <c r="BB55" s="416"/>
      <c r="BC55" s="411">
        <v>34</v>
      </c>
      <c r="BD55" s="412"/>
      <c r="BE55" s="412"/>
      <c r="BF55" s="413"/>
      <c r="BG55" s="157">
        <f t="shared" si="0"/>
        <v>4.3312101910828023E-2</v>
      </c>
      <c r="BH55" s="158"/>
    </row>
    <row r="56" spans="1:60" s="13" customFormat="1" ht="20.100000000000001" customHeight="1">
      <c r="A56" s="394" t="s">
        <v>524</v>
      </c>
      <c r="B56" s="395"/>
      <c r="C56" s="396" t="s">
        <v>693</v>
      </c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397"/>
      <c r="Q56" s="397"/>
      <c r="R56" s="397"/>
      <c r="S56" s="397"/>
      <c r="T56" s="397"/>
      <c r="U56" s="397"/>
      <c r="V56" s="397"/>
      <c r="W56" s="397"/>
      <c r="X56" s="397"/>
      <c r="Y56" s="397"/>
      <c r="Z56" s="397"/>
      <c r="AA56" s="397"/>
      <c r="AB56" s="398"/>
      <c r="AC56" s="399" t="s">
        <v>524</v>
      </c>
      <c r="AD56" s="400"/>
      <c r="AE56" s="388">
        <v>200</v>
      </c>
      <c r="AF56" s="389"/>
      <c r="AG56" s="389"/>
      <c r="AH56" s="390"/>
      <c r="AI56" s="388">
        <v>773</v>
      </c>
      <c r="AJ56" s="389"/>
      <c r="AK56" s="389"/>
      <c r="AL56" s="390"/>
      <c r="AM56" s="391">
        <v>773</v>
      </c>
      <c r="AN56" s="391"/>
      <c r="AO56" s="391"/>
      <c r="AP56" s="391"/>
      <c r="AQ56" s="401" t="s">
        <v>687</v>
      </c>
      <c r="AR56" s="402"/>
      <c r="AS56" s="402"/>
      <c r="AT56" s="403"/>
      <c r="AU56" s="391">
        <v>0</v>
      </c>
      <c r="AV56" s="391"/>
      <c r="AW56" s="391"/>
      <c r="AX56" s="391"/>
      <c r="AY56" s="401" t="s">
        <v>687</v>
      </c>
      <c r="AZ56" s="402"/>
      <c r="BA56" s="402"/>
      <c r="BB56" s="403"/>
      <c r="BC56" s="391">
        <v>22</v>
      </c>
      <c r="BD56" s="391"/>
      <c r="BE56" s="391"/>
      <c r="BF56" s="391"/>
      <c r="BG56" s="392">
        <f t="shared" si="0"/>
        <v>2.8460543337645538E-2</v>
      </c>
      <c r="BH56" s="393"/>
    </row>
    <row r="57" spans="1:60" s="13" customFormat="1" ht="20.100000000000001" customHeight="1">
      <c r="A57" s="394" t="s">
        <v>524</v>
      </c>
      <c r="B57" s="395"/>
      <c r="C57" s="396" t="s">
        <v>538</v>
      </c>
      <c r="D57" s="397"/>
      <c r="E57" s="397"/>
      <c r="F57" s="397"/>
      <c r="G57" s="397"/>
      <c r="H57" s="397"/>
      <c r="I57" s="397"/>
      <c r="J57" s="397"/>
      <c r="K57" s="397"/>
      <c r="L57" s="397"/>
      <c r="M57" s="397"/>
      <c r="N57" s="397"/>
      <c r="O57" s="397"/>
      <c r="P57" s="397"/>
      <c r="Q57" s="397"/>
      <c r="R57" s="397"/>
      <c r="S57" s="397"/>
      <c r="T57" s="397"/>
      <c r="U57" s="397"/>
      <c r="V57" s="397"/>
      <c r="W57" s="397"/>
      <c r="X57" s="397"/>
      <c r="Y57" s="397"/>
      <c r="Z57" s="397"/>
      <c r="AA57" s="397"/>
      <c r="AB57" s="398"/>
      <c r="AC57" s="399" t="s">
        <v>524</v>
      </c>
      <c r="AD57" s="400"/>
      <c r="AE57" s="388">
        <v>35</v>
      </c>
      <c r="AF57" s="389"/>
      <c r="AG57" s="389"/>
      <c r="AH57" s="390"/>
      <c r="AI57" s="388">
        <v>12</v>
      </c>
      <c r="AJ57" s="389"/>
      <c r="AK57" s="389"/>
      <c r="AL57" s="390"/>
      <c r="AM57" s="391">
        <v>12</v>
      </c>
      <c r="AN57" s="391"/>
      <c r="AO57" s="391"/>
      <c r="AP57" s="391"/>
      <c r="AQ57" s="401" t="s">
        <v>687</v>
      </c>
      <c r="AR57" s="402"/>
      <c r="AS57" s="402"/>
      <c r="AT57" s="403"/>
      <c r="AU57" s="391">
        <v>0</v>
      </c>
      <c r="AV57" s="391"/>
      <c r="AW57" s="391"/>
      <c r="AX57" s="391"/>
      <c r="AY57" s="401" t="s">
        <v>687</v>
      </c>
      <c r="AZ57" s="402"/>
      <c r="BA57" s="402"/>
      <c r="BB57" s="403"/>
      <c r="BC57" s="391">
        <v>12</v>
      </c>
      <c r="BD57" s="391"/>
      <c r="BE57" s="391"/>
      <c r="BF57" s="391"/>
      <c r="BG57" s="392">
        <f t="shared" si="0"/>
        <v>1</v>
      </c>
      <c r="BH57" s="393"/>
    </row>
    <row r="58" spans="1:60" s="3" customFormat="1" ht="20.100000000000001" customHeight="1">
      <c r="A58" s="422" t="s">
        <v>191</v>
      </c>
      <c r="B58" s="423"/>
      <c r="C58" s="164" t="s">
        <v>302</v>
      </c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6"/>
      <c r="AC58" s="167" t="s">
        <v>303</v>
      </c>
      <c r="AD58" s="168"/>
      <c r="AE58" s="169">
        <f>AE42+AE43+AE44+AE45+AE54+AE55</f>
        <v>85135</v>
      </c>
      <c r="AF58" s="170"/>
      <c r="AG58" s="170"/>
      <c r="AH58" s="171"/>
      <c r="AI58" s="169">
        <f t="shared" ref="AI58" si="18">AI42+AI43+AI44+AI45+AI54+AI55</f>
        <v>101019</v>
      </c>
      <c r="AJ58" s="170"/>
      <c r="AK58" s="170"/>
      <c r="AL58" s="171"/>
      <c r="AM58" s="169">
        <f t="shared" ref="AM58" si="19">AM42+AM43+AM44+AM45+AM54+AM55</f>
        <v>101019</v>
      </c>
      <c r="AN58" s="170"/>
      <c r="AO58" s="170"/>
      <c r="AP58" s="171"/>
      <c r="AQ58" s="417" t="s">
        <v>687</v>
      </c>
      <c r="AR58" s="418"/>
      <c r="AS58" s="418"/>
      <c r="AT58" s="419"/>
      <c r="AU58" s="169">
        <f t="shared" ref="AU58" si="20">AU42+AU43+AU44+AU45+AU54+AU55</f>
        <v>0</v>
      </c>
      <c r="AV58" s="170"/>
      <c r="AW58" s="170"/>
      <c r="AX58" s="171"/>
      <c r="AY58" s="417" t="s">
        <v>687</v>
      </c>
      <c r="AZ58" s="418"/>
      <c r="BA58" s="418"/>
      <c r="BB58" s="419"/>
      <c r="BC58" s="169">
        <f t="shared" ref="BC58" si="21">BC42+BC43+BC44+BC45+BC54+BC55</f>
        <v>93149</v>
      </c>
      <c r="BD58" s="170"/>
      <c r="BE58" s="170"/>
      <c r="BF58" s="171"/>
      <c r="BG58" s="420">
        <f t="shared" si="0"/>
        <v>0.92209386353062295</v>
      </c>
      <c r="BH58" s="421"/>
    </row>
    <row r="59" spans="1:60" ht="20.100000000000001" customHeight="1">
      <c r="A59" s="362" t="s">
        <v>192</v>
      </c>
      <c r="B59" s="363"/>
      <c r="C59" s="174" t="s">
        <v>304</v>
      </c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6"/>
      <c r="AC59" s="147" t="s">
        <v>305</v>
      </c>
      <c r="AD59" s="148"/>
      <c r="AE59" s="405">
        <v>0</v>
      </c>
      <c r="AF59" s="406"/>
      <c r="AG59" s="406"/>
      <c r="AH59" s="407"/>
      <c r="AI59" s="405">
        <v>61</v>
      </c>
      <c r="AJ59" s="406"/>
      <c r="AK59" s="406"/>
      <c r="AL59" s="407"/>
      <c r="AM59" s="411">
        <v>61</v>
      </c>
      <c r="AN59" s="412"/>
      <c r="AO59" s="412"/>
      <c r="AP59" s="413"/>
      <c r="AQ59" s="414" t="s">
        <v>687</v>
      </c>
      <c r="AR59" s="415"/>
      <c r="AS59" s="415"/>
      <c r="AT59" s="416"/>
      <c r="AU59" s="411">
        <v>0</v>
      </c>
      <c r="AV59" s="412"/>
      <c r="AW59" s="412"/>
      <c r="AX59" s="413"/>
      <c r="AY59" s="414" t="s">
        <v>687</v>
      </c>
      <c r="AZ59" s="415"/>
      <c r="BA59" s="415"/>
      <c r="BB59" s="416"/>
      <c r="BC59" s="411">
        <v>61</v>
      </c>
      <c r="BD59" s="412"/>
      <c r="BE59" s="412"/>
      <c r="BF59" s="413"/>
      <c r="BG59" s="157">
        <f t="shared" si="0"/>
        <v>1</v>
      </c>
      <c r="BH59" s="158"/>
    </row>
    <row r="60" spans="1:60" ht="20.100000000000001" customHeight="1">
      <c r="A60" s="362" t="s">
        <v>193</v>
      </c>
      <c r="B60" s="363"/>
      <c r="C60" s="174" t="s">
        <v>306</v>
      </c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6"/>
      <c r="AC60" s="147" t="s">
        <v>307</v>
      </c>
      <c r="AD60" s="148"/>
      <c r="AE60" s="405">
        <f>SUM(AE61:AH63)</f>
        <v>13644</v>
      </c>
      <c r="AF60" s="406"/>
      <c r="AG60" s="406"/>
      <c r="AH60" s="407"/>
      <c r="AI60" s="405">
        <v>16091</v>
      </c>
      <c r="AJ60" s="406"/>
      <c r="AK60" s="406"/>
      <c r="AL60" s="407"/>
      <c r="AM60" s="411">
        <v>16091</v>
      </c>
      <c r="AN60" s="412"/>
      <c r="AO60" s="412"/>
      <c r="AP60" s="413"/>
      <c r="AQ60" s="414" t="s">
        <v>687</v>
      </c>
      <c r="AR60" s="415"/>
      <c r="AS60" s="415"/>
      <c r="AT60" s="416"/>
      <c r="AU60" s="411">
        <v>5</v>
      </c>
      <c r="AV60" s="412"/>
      <c r="AW60" s="412"/>
      <c r="AX60" s="413"/>
      <c r="AY60" s="414" t="s">
        <v>687</v>
      </c>
      <c r="AZ60" s="415"/>
      <c r="BA60" s="415"/>
      <c r="BB60" s="416"/>
      <c r="BC60" s="411">
        <v>15222</v>
      </c>
      <c r="BD60" s="412"/>
      <c r="BE60" s="412"/>
      <c r="BF60" s="413"/>
      <c r="BG60" s="157">
        <f t="shared" si="0"/>
        <v>0.94599465539742711</v>
      </c>
      <c r="BH60" s="158"/>
    </row>
    <row r="61" spans="1:60" s="13" customFormat="1" ht="20.100000000000001" customHeight="1">
      <c r="A61" s="394" t="s">
        <v>524</v>
      </c>
      <c r="B61" s="395"/>
      <c r="C61" s="396" t="s">
        <v>539</v>
      </c>
      <c r="D61" s="397"/>
      <c r="E61" s="397"/>
      <c r="F61" s="397"/>
      <c r="G61" s="397"/>
      <c r="H61" s="397"/>
      <c r="I61" s="397"/>
      <c r="J61" s="397"/>
      <c r="K61" s="397"/>
      <c r="L61" s="397"/>
      <c r="M61" s="397"/>
      <c r="N61" s="397"/>
      <c r="O61" s="397"/>
      <c r="P61" s="397"/>
      <c r="Q61" s="397"/>
      <c r="R61" s="397"/>
      <c r="S61" s="397"/>
      <c r="T61" s="397"/>
      <c r="U61" s="397"/>
      <c r="V61" s="397"/>
      <c r="W61" s="397"/>
      <c r="X61" s="397"/>
      <c r="Y61" s="397"/>
      <c r="Z61" s="397"/>
      <c r="AA61" s="397"/>
      <c r="AB61" s="398"/>
      <c r="AC61" s="399" t="s">
        <v>524</v>
      </c>
      <c r="AD61" s="400"/>
      <c r="AE61" s="388">
        <v>13414</v>
      </c>
      <c r="AF61" s="389"/>
      <c r="AG61" s="389"/>
      <c r="AH61" s="390"/>
      <c r="AI61" s="401" t="s">
        <v>687</v>
      </c>
      <c r="AJ61" s="402"/>
      <c r="AK61" s="402"/>
      <c r="AL61" s="403"/>
      <c r="AM61" s="401" t="s">
        <v>687</v>
      </c>
      <c r="AN61" s="402"/>
      <c r="AO61" s="402"/>
      <c r="AP61" s="403"/>
      <c r="AQ61" s="401" t="s">
        <v>687</v>
      </c>
      <c r="AR61" s="402"/>
      <c r="AS61" s="402"/>
      <c r="AT61" s="403"/>
      <c r="AU61" s="401" t="s">
        <v>687</v>
      </c>
      <c r="AV61" s="402"/>
      <c r="AW61" s="402"/>
      <c r="AX61" s="403"/>
      <c r="AY61" s="401" t="s">
        <v>687</v>
      </c>
      <c r="AZ61" s="402"/>
      <c r="BA61" s="402"/>
      <c r="BB61" s="403"/>
      <c r="BC61" s="401" t="s">
        <v>687</v>
      </c>
      <c r="BD61" s="402"/>
      <c r="BE61" s="402"/>
      <c r="BF61" s="403"/>
      <c r="BG61" s="404" t="s">
        <v>692</v>
      </c>
      <c r="BH61" s="393"/>
    </row>
    <row r="62" spans="1:60" s="13" customFormat="1" ht="20.100000000000001" customHeight="1">
      <c r="A62" s="394" t="s">
        <v>524</v>
      </c>
      <c r="B62" s="395"/>
      <c r="C62" s="396" t="s">
        <v>603</v>
      </c>
      <c r="D62" s="397"/>
      <c r="E62" s="397"/>
      <c r="F62" s="397"/>
      <c r="G62" s="397"/>
      <c r="H62" s="397"/>
      <c r="I62" s="397"/>
      <c r="J62" s="397"/>
      <c r="K62" s="397"/>
      <c r="L62" s="397"/>
      <c r="M62" s="397"/>
      <c r="N62" s="397"/>
      <c r="O62" s="397"/>
      <c r="P62" s="397"/>
      <c r="Q62" s="397"/>
      <c r="R62" s="397"/>
      <c r="S62" s="397"/>
      <c r="T62" s="397"/>
      <c r="U62" s="397"/>
      <c r="V62" s="397"/>
      <c r="W62" s="397"/>
      <c r="X62" s="397"/>
      <c r="Y62" s="397"/>
      <c r="Z62" s="397"/>
      <c r="AA62" s="397"/>
      <c r="AB62" s="398"/>
      <c r="AC62" s="399" t="s">
        <v>524</v>
      </c>
      <c r="AD62" s="400"/>
      <c r="AE62" s="388">
        <v>100</v>
      </c>
      <c r="AF62" s="389"/>
      <c r="AG62" s="389"/>
      <c r="AH62" s="390"/>
      <c r="AI62" s="401" t="s">
        <v>687</v>
      </c>
      <c r="AJ62" s="402"/>
      <c r="AK62" s="402"/>
      <c r="AL62" s="403"/>
      <c r="AM62" s="401" t="s">
        <v>687</v>
      </c>
      <c r="AN62" s="402"/>
      <c r="AO62" s="402"/>
      <c r="AP62" s="403"/>
      <c r="AQ62" s="401" t="s">
        <v>687</v>
      </c>
      <c r="AR62" s="402"/>
      <c r="AS62" s="402"/>
      <c r="AT62" s="403"/>
      <c r="AU62" s="401" t="s">
        <v>687</v>
      </c>
      <c r="AV62" s="402"/>
      <c r="AW62" s="402"/>
      <c r="AX62" s="403"/>
      <c r="AY62" s="401" t="s">
        <v>687</v>
      </c>
      <c r="AZ62" s="402"/>
      <c r="BA62" s="402"/>
      <c r="BB62" s="403"/>
      <c r="BC62" s="401" t="s">
        <v>687</v>
      </c>
      <c r="BD62" s="402"/>
      <c r="BE62" s="402"/>
      <c r="BF62" s="403"/>
      <c r="BG62" s="404" t="s">
        <v>692</v>
      </c>
      <c r="BH62" s="393"/>
    </row>
    <row r="63" spans="1:60" s="13" customFormat="1" ht="20.100000000000001" customHeight="1">
      <c r="A63" s="394" t="s">
        <v>524</v>
      </c>
      <c r="B63" s="395"/>
      <c r="C63" s="396" t="s">
        <v>604</v>
      </c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/>
      <c r="X63" s="397"/>
      <c r="Y63" s="397"/>
      <c r="Z63" s="397"/>
      <c r="AA63" s="397"/>
      <c r="AB63" s="398"/>
      <c r="AC63" s="399" t="s">
        <v>524</v>
      </c>
      <c r="AD63" s="400"/>
      <c r="AE63" s="388">
        <v>130</v>
      </c>
      <c r="AF63" s="389"/>
      <c r="AG63" s="389"/>
      <c r="AH63" s="390"/>
      <c r="AI63" s="401" t="s">
        <v>687</v>
      </c>
      <c r="AJ63" s="402"/>
      <c r="AK63" s="402"/>
      <c r="AL63" s="403"/>
      <c r="AM63" s="401" t="s">
        <v>687</v>
      </c>
      <c r="AN63" s="402"/>
      <c r="AO63" s="402"/>
      <c r="AP63" s="403"/>
      <c r="AQ63" s="401" t="s">
        <v>687</v>
      </c>
      <c r="AR63" s="402"/>
      <c r="AS63" s="402"/>
      <c r="AT63" s="403"/>
      <c r="AU63" s="401" t="s">
        <v>687</v>
      </c>
      <c r="AV63" s="402"/>
      <c r="AW63" s="402"/>
      <c r="AX63" s="403"/>
      <c r="AY63" s="401" t="s">
        <v>687</v>
      </c>
      <c r="AZ63" s="402"/>
      <c r="BA63" s="402"/>
      <c r="BB63" s="403"/>
      <c r="BC63" s="401" t="s">
        <v>687</v>
      </c>
      <c r="BD63" s="402"/>
      <c r="BE63" s="402"/>
      <c r="BF63" s="403"/>
      <c r="BG63" s="404" t="s">
        <v>692</v>
      </c>
      <c r="BH63" s="393"/>
    </row>
    <row r="64" spans="1:60" ht="20.100000000000001" customHeight="1">
      <c r="A64" s="362" t="s">
        <v>194</v>
      </c>
      <c r="B64" s="363"/>
      <c r="C64" s="174" t="s">
        <v>308</v>
      </c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6"/>
      <c r="AC64" s="147" t="s">
        <v>309</v>
      </c>
      <c r="AD64" s="148"/>
      <c r="AE64" s="405">
        <v>400</v>
      </c>
      <c r="AF64" s="406"/>
      <c r="AG64" s="406"/>
      <c r="AH64" s="407"/>
      <c r="AI64" s="405">
        <v>260</v>
      </c>
      <c r="AJ64" s="406"/>
      <c r="AK64" s="406"/>
      <c r="AL64" s="407"/>
      <c r="AM64" s="405">
        <v>260</v>
      </c>
      <c r="AN64" s="406"/>
      <c r="AO64" s="406"/>
      <c r="AP64" s="407"/>
      <c r="AQ64" s="408" t="s">
        <v>687</v>
      </c>
      <c r="AR64" s="409"/>
      <c r="AS64" s="409"/>
      <c r="AT64" s="410"/>
      <c r="AU64" s="405">
        <v>0</v>
      </c>
      <c r="AV64" s="406"/>
      <c r="AW64" s="406"/>
      <c r="AX64" s="407"/>
      <c r="AY64" s="408" t="s">
        <v>687</v>
      </c>
      <c r="AZ64" s="409"/>
      <c r="BA64" s="409"/>
      <c r="BB64" s="410"/>
      <c r="BC64" s="405">
        <v>260</v>
      </c>
      <c r="BD64" s="406"/>
      <c r="BE64" s="406"/>
      <c r="BF64" s="407"/>
      <c r="BG64" s="140">
        <f t="shared" si="0"/>
        <v>1</v>
      </c>
      <c r="BH64" s="141"/>
    </row>
    <row r="65" spans="1:60" ht="20.100000000000001" customHeight="1">
      <c r="A65" s="362" t="s">
        <v>195</v>
      </c>
      <c r="B65" s="363"/>
      <c r="C65" s="174" t="s">
        <v>310</v>
      </c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6"/>
      <c r="AC65" s="147" t="s">
        <v>311</v>
      </c>
      <c r="AD65" s="148"/>
      <c r="AE65" s="405">
        <v>3234</v>
      </c>
      <c r="AF65" s="406"/>
      <c r="AG65" s="406"/>
      <c r="AH65" s="407"/>
      <c r="AI65" s="405">
        <v>7138</v>
      </c>
      <c r="AJ65" s="406"/>
      <c r="AK65" s="406"/>
      <c r="AL65" s="407"/>
      <c r="AM65" s="405">
        <v>7138</v>
      </c>
      <c r="AN65" s="406"/>
      <c r="AO65" s="406"/>
      <c r="AP65" s="407"/>
      <c r="AQ65" s="408" t="s">
        <v>687</v>
      </c>
      <c r="AR65" s="409"/>
      <c r="AS65" s="409"/>
      <c r="AT65" s="410"/>
      <c r="AU65" s="405">
        <v>0</v>
      </c>
      <c r="AV65" s="406"/>
      <c r="AW65" s="406"/>
      <c r="AX65" s="407"/>
      <c r="AY65" s="408" t="s">
        <v>687</v>
      </c>
      <c r="AZ65" s="409"/>
      <c r="BA65" s="409"/>
      <c r="BB65" s="410"/>
      <c r="BC65" s="405">
        <v>6909</v>
      </c>
      <c r="BD65" s="406"/>
      <c r="BE65" s="406"/>
      <c r="BF65" s="407"/>
      <c r="BG65" s="140">
        <f t="shared" si="0"/>
        <v>0.96791818436536847</v>
      </c>
      <c r="BH65" s="141"/>
    </row>
    <row r="66" spans="1:60" ht="20.100000000000001" customHeight="1">
      <c r="A66" s="362" t="s">
        <v>196</v>
      </c>
      <c r="B66" s="363"/>
      <c r="C66" s="174" t="s">
        <v>312</v>
      </c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6"/>
      <c r="AC66" s="147" t="s">
        <v>313</v>
      </c>
      <c r="AD66" s="148"/>
      <c r="AE66" s="405">
        <f>SUM(AE67:AH68)</f>
        <v>4998</v>
      </c>
      <c r="AF66" s="406"/>
      <c r="AG66" s="406"/>
      <c r="AH66" s="407"/>
      <c r="AI66" s="405">
        <v>4237</v>
      </c>
      <c r="AJ66" s="406"/>
      <c r="AK66" s="406"/>
      <c r="AL66" s="407"/>
      <c r="AM66" s="405">
        <v>4237</v>
      </c>
      <c r="AN66" s="406"/>
      <c r="AO66" s="406"/>
      <c r="AP66" s="407"/>
      <c r="AQ66" s="408" t="s">
        <v>687</v>
      </c>
      <c r="AR66" s="409"/>
      <c r="AS66" s="409"/>
      <c r="AT66" s="410"/>
      <c r="AU66" s="405">
        <v>0</v>
      </c>
      <c r="AV66" s="406"/>
      <c r="AW66" s="406"/>
      <c r="AX66" s="407"/>
      <c r="AY66" s="408" t="s">
        <v>687</v>
      </c>
      <c r="AZ66" s="409"/>
      <c r="BA66" s="409"/>
      <c r="BB66" s="410"/>
      <c r="BC66" s="405">
        <v>3996</v>
      </c>
      <c r="BD66" s="406"/>
      <c r="BE66" s="406"/>
      <c r="BF66" s="407"/>
      <c r="BG66" s="140">
        <f t="shared" si="0"/>
        <v>0.94312013216898749</v>
      </c>
      <c r="BH66" s="141"/>
    </row>
    <row r="67" spans="1:60" s="13" customFormat="1" ht="20.100000000000001" customHeight="1">
      <c r="A67" s="394" t="s">
        <v>524</v>
      </c>
      <c r="B67" s="395"/>
      <c r="C67" s="396" t="s">
        <v>540</v>
      </c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7"/>
      <c r="T67" s="397"/>
      <c r="U67" s="397"/>
      <c r="V67" s="397"/>
      <c r="W67" s="397"/>
      <c r="X67" s="397"/>
      <c r="Y67" s="397"/>
      <c r="Z67" s="397"/>
      <c r="AA67" s="397"/>
      <c r="AB67" s="398"/>
      <c r="AC67" s="399" t="s">
        <v>524</v>
      </c>
      <c r="AD67" s="400"/>
      <c r="AE67" s="388">
        <v>1693</v>
      </c>
      <c r="AF67" s="389"/>
      <c r="AG67" s="389"/>
      <c r="AH67" s="390"/>
      <c r="AI67" s="401" t="s">
        <v>687</v>
      </c>
      <c r="AJ67" s="402"/>
      <c r="AK67" s="402"/>
      <c r="AL67" s="403"/>
      <c r="AM67" s="401" t="s">
        <v>687</v>
      </c>
      <c r="AN67" s="402"/>
      <c r="AO67" s="402"/>
      <c r="AP67" s="403"/>
      <c r="AQ67" s="401" t="s">
        <v>687</v>
      </c>
      <c r="AR67" s="402"/>
      <c r="AS67" s="402"/>
      <c r="AT67" s="403"/>
      <c r="AU67" s="401" t="s">
        <v>687</v>
      </c>
      <c r="AV67" s="402"/>
      <c r="AW67" s="402"/>
      <c r="AX67" s="403"/>
      <c r="AY67" s="401" t="s">
        <v>687</v>
      </c>
      <c r="AZ67" s="402"/>
      <c r="BA67" s="402"/>
      <c r="BB67" s="403"/>
      <c r="BC67" s="401" t="s">
        <v>687</v>
      </c>
      <c r="BD67" s="402"/>
      <c r="BE67" s="402"/>
      <c r="BF67" s="403"/>
      <c r="BG67" s="404" t="s">
        <v>692</v>
      </c>
      <c r="BH67" s="393"/>
    </row>
    <row r="68" spans="1:60" s="13" customFormat="1" ht="20.100000000000001" customHeight="1">
      <c r="A68" s="394" t="s">
        <v>524</v>
      </c>
      <c r="B68" s="395"/>
      <c r="C68" s="396" t="s">
        <v>541</v>
      </c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7"/>
      <c r="T68" s="397"/>
      <c r="U68" s="397"/>
      <c r="V68" s="397"/>
      <c r="W68" s="397"/>
      <c r="X68" s="397"/>
      <c r="Y68" s="397"/>
      <c r="Z68" s="397"/>
      <c r="AA68" s="397"/>
      <c r="AB68" s="398"/>
      <c r="AC68" s="399" t="s">
        <v>524</v>
      </c>
      <c r="AD68" s="400"/>
      <c r="AE68" s="388">
        <v>3305</v>
      </c>
      <c r="AF68" s="389"/>
      <c r="AG68" s="389"/>
      <c r="AH68" s="390"/>
      <c r="AI68" s="401" t="s">
        <v>687</v>
      </c>
      <c r="AJ68" s="402"/>
      <c r="AK68" s="402"/>
      <c r="AL68" s="403"/>
      <c r="AM68" s="401" t="s">
        <v>687</v>
      </c>
      <c r="AN68" s="402"/>
      <c r="AO68" s="402"/>
      <c r="AP68" s="403"/>
      <c r="AQ68" s="401" t="s">
        <v>687</v>
      </c>
      <c r="AR68" s="402"/>
      <c r="AS68" s="402"/>
      <c r="AT68" s="403"/>
      <c r="AU68" s="401" t="s">
        <v>687</v>
      </c>
      <c r="AV68" s="402"/>
      <c r="AW68" s="402"/>
      <c r="AX68" s="403"/>
      <c r="AY68" s="401" t="s">
        <v>687</v>
      </c>
      <c r="AZ68" s="402"/>
      <c r="BA68" s="402"/>
      <c r="BB68" s="403"/>
      <c r="BC68" s="401" t="s">
        <v>687</v>
      </c>
      <c r="BD68" s="402"/>
      <c r="BE68" s="402"/>
      <c r="BF68" s="403"/>
      <c r="BG68" s="404" t="s">
        <v>692</v>
      </c>
      <c r="BH68" s="393"/>
    </row>
    <row r="69" spans="1:60" ht="20.100000000000001" customHeight="1">
      <c r="A69" s="362" t="s">
        <v>197</v>
      </c>
      <c r="B69" s="363"/>
      <c r="C69" s="174" t="s">
        <v>314</v>
      </c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6"/>
      <c r="AC69" s="147" t="s">
        <v>315</v>
      </c>
      <c r="AD69" s="148"/>
      <c r="AE69" s="405">
        <v>6029</v>
      </c>
      <c r="AF69" s="406"/>
      <c r="AG69" s="406"/>
      <c r="AH69" s="407"/>
      <c r="AI69" s="405">
        <v>7419</v>
      </c>
      <c r="AJ69" s="406"/>
      <c r="AK69" s="406"/>
      <c r="AL69" s="407"/>
      <c r="AM69" s="405">
        <v>7419</v>
      </c>
      <c r="AN69" s="406"/>
      <c r="AO69" s="406"/>
      <c r="AP69" s="407"/>
      <c r="AQ69" s="408" t="s">
        <v>687</v>
      </c>
      <c r="AR69" s="409"/>
      <c r="AS69" s="409"/>
      <c r="AT69" s="410"/>
      <c r="AU69" s="405">
        <v>2</v>
      </c>
      <c r="AV69" s="406"/>
      <c r="AW69" s="406"/>
      <c r="AX69" s="407"/>
      <c r="AY69" s="408" t="s">
        <v>687</v>
      </c>
      <c r="AZ69" s="409"/>
      <c r="BA69" s="409"/>
      <c r="BB69" s="410"/>
      <c r="BC69" s="405">
        <v>7057</v>
      </c>
      <c r="BD69" s="406"/>
      <c r="BE69" s="406"/>
      <c r="BF69" s="407"/>
      <c r="BG69" s="140">
        <f t="shared" si="0"/>
        <v>0.95120636204340203</v>
      </c>
      <c r="BH69" s="141"/>
    </row>
    <row r="70" spans="1:60" ht="20.100000000000001" customHeight="1">
      <c r="A70" s="362" t="s">
        <v>198</v>
      </c>
      <c r="B70" s="363"/>
      <c r="C70" s="174" t="s">
        <v>316</v>
      </c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6"/>
      <c r="AC70" s="147" t="s">
        <v>317</v>
      </c>
      <c r="AD70" s="148"/>
      <c r="AE70" s="405"/>
      <c r="AF70" s="406"/>
      <c r="AG70" s="406"/>
      <c r="AH70" s="407"/>
      <c r="AI70" s="405"/>
      <c r="AJ70" s="406"/>
      <c r="AK70" s="406"/>
      <c r="AL70" s="407"/>
      <c r="AM70" s="405"/>
      <c r="AN70" s="406"/>
      <c r="AO70" s="406"/>
      <c r="AP70" s="407"/>
      <c r="AQ70" s="408" t="s">
        <v>687</v>
      </c>
      <c r="AR70" s="409"/>
      <c r="AS70" s="409"/>
      <c r="AT70" s="410"/>
      <c r="AU70" s="405"/>
      <c r="AV70" s="406"/>
      <c r="AW70" s="406"/>
      <c r="AX70" s="407"/>
      <c r="AY70" s="408" t="s">
        <v>687</v>
      </c>
      <c r="AZ70" s="409"/>
      <c r="BA70" s="409"/>
      <c r="BB70" s="410"/>
      <c r="BC70" s="405"/>
      <c r="BD70" s="406"/>
      <c r="BE70" s="406"/>
      <c r="BF70" s="407"/>
      <c r="BG70" s="140" t="str">
        <f t="shared" si="0"/>
        <v>n.é.</v>
      </c>
      <c r="BH70" s="141"/>
    </row>
    <row r="71" spans="1:60" ht="20.100000000000001" customHeight="1">
      <c r="A71" s="362" t="s">
        <v>199</v>
      </c>
      <c r="B71" s="363"/>
      <c r="C71" s="174" t="s">
        <v>318</v>
      </c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6"/>
      <c r="AC71" s="147" t="s">
        <v>319</v>
      </c>
      <c r="AD71" s="148"/>
      <c r="AE71" s="405">
        <v>40</v>
      </c>
      <c r="AF71" s="406"/>
      <c r="AG71" s="406"/>
      <c r="AH71" s="407"/>
      <c r="AI71" s="405">
        <v>2</v>
      </c>
      <c r="AJ71" s="406"/>
      <c r="AK71" s="406"/>
      <c r="AL71" s="407"/>
      <c r="AM71" s="405">
        <v>2</v>
      </c>
      <c r="AN71" s="406"/>
      <c r="AO71" s="406"/>
      <c r="AP71" s="407"/>
      <c r="AQ71" s="408" t="s">
        <v>687</v>
      </c>
      <c r="AR71" s="409"/>
      <c r="AS71" s="409"/>
      <c r="AT71" s="410"/>
      <c r="AU71" s="405">
        <v>0</v>
      </c>
      <c r="AV71" s="406"/>
      <c r="AW71" s="406"/>
      <c r="AX71" s="407"/>
      <c r="AY71" s="408" t="s">
        <v>687</v>
      </c>
      <c r="AZ71" s="409"/>
      <c r="BA71" s="409"/>
      <c r="BB71" s="410"/>
      <c r="BC71" s="405">
        <v>2</v>
      </c>
      <c r="BD71" s="406"/>
      <c r="BE71" s="406"/>
      <c r="BF71" s="407"/>
      <c r="BG71" s="140">
        <f t="shared" si="0"/>
        <v>1</v>
      </c>
      <c r="BH71" s="141"/>
    </row>
    <row r="72" spans="1:60" ht="20.100000000000001" customHeight="1">
      <c r="A72" s="362" t="s">
        <v>200</v>
      </c>
      <c r="B72" s="363"/>
      <c r="C72" s="174" t="s">
        <v>320</v>
      </c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6"/>
      <c r="AC72" s="147" t="s">
        <v>321</v>
      </c>
      <c r="AD72" s="148"/>
      <c r="AE72" s="405"/>
      <c r="AF72" s="406"/>
      <c r="AG72" s="406"/>
      <c r="AH72" s="407"/>
      <c r="AI72" s="405"/>
      <c r="AJ72" s="406"/>
      <c r="AK72" s="406"/>
      <c r="AL72" s="407"/>
      <c r="AM72" s="405"/>
      <c r="AN72" s="406"/>
      <c r="AO72" s="406"/>
      <c r="AP72" s="407"/>
      <c r="AQ72" s="408" t="s">
        <v>687</v>
      </c>
      <c r="AR72" s="409"/>
      <c r="AS72" s="409"/>
      <c r="AT72" s="410"/>
      <c r="AU72" s="405"/>
      <c r="AV72" s="406"/>
      <c r="AW72" s="406"/>
      <c r="AX72" s="407"/>
      <c r="AY72" s="408" t="s">
        <v>687</v>
      </c>
      <c r="AZ72" s="409"/>
      <c r="BA72" s="409"/>
      <c r="BB72" s="410"/>
      <c r="BC72" s="405"/>
      <c r="BD72" s="406"/>
      <c r="BE72" s="406"/>
      <c r="BF72" s="407"/>
      <c r="BG72" s="140" t="str">
        <f t="shared" si="0"/>
        <v>n.é.</v>
      </c>
      <c r="BH72" s="141"/>
    </row>
    <row r="73" spans="1:60" ht="20.100000000000001" customHeight="1">
      <c r="A73" s="362" t="s">
        <v>201</v>
      </c>
      <c r="B73" s="363"/>
      <c r="C73" s="174" t="s">
        <v>322</v>
      </c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6"/>
      <c r="AC73" s="147" t="s">
        <v>323</v>
      </c>
      <c r="AD73" s="148"/>
      <c r="AE73" s="405">
        <v>0</v>
      </c>
      <c r="AF73" s="406"/>
      <c r="AG73" s="406"/>
      <c r="AH73" s="407"/>
      <c r="AI73" s="405">
        <v>302</v>
      </c>
      <c r="AJ73" s="406"/>
      <c r="AK73" s="406"/>
      <c r="AL73" s="407"/>
      <c r="AM73" s="405">
        <v>302</v>
      </c>
      <c r="AN73" s="406"/>
      <c r="AO73" s="406"/>
      <c r="AP73" s="407"/>
      <c r="AQ73" s="408" t="s">
        <v>687</v>
      </c>
      <c r="AR73" s="409"/>
      <c r="AS73" s="409"/>
      <c r="AT73" s="410"/>
      <c r="AU73" s="405">
        <v>0</v>
      </c>
      <c r="AV73" s="406"/>
      <c r="AW73" s="406"/>
      <c r="AX73" s="407"/>
      <c r="AY73" s="408" t="s">
        <v>687</v>
      </c>
      <c r="AZ73" s="409"/>
      <c r="BA73" s="409"/>
      <c r="BB73" s="410"/>
      <c r="BC73" s="405">
        <v>302</v>
      </c>
      <c r="BD73" s="406"/>
      <c r="BE73" s="406"/>
      <c r="BF73" s="407"/>
      <c r="BG73" s="140">
        <f t="shared" si="0"/>
        <v>1</v>
      </c>
      <c r="BH73" s="141"/>
    </row>
    <row r="74" spans="1:60" s="3" customFormat="1" ht="20.100000000000001" customHeight="1">
      <c r="A74" s="422" t="s">
        <v>202</v>
      </c>
      <c r="B74" s="423"/>
      <c r="C74" s="177" t="s">
        <v>324</v>
      </c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9"/>
      <c r="AC74" s="167" t="s">
        <v>325</v>
      </c>
      <c r="AD74" s="168"/>
      <c r="AE74" s="169">
        <f>AE59+AE60+AE64+AE65+AE66+AE69+AE70+AE71+AE72+AE73</f>
        <v>28345</v>
      </c>
      <c r="AF74" s="170"/>
      <c r="AG74" s="170"/>
      <c r="AH74" s="171"/>
      <c r="AI74" s="169">
        <f t="shared" ref="AI74" si="22">AI59+AI60+AI64+AI65+AI66+AI69+AI70+AI71+AI72+AI73</f>
        <v>35510</v>
      </c>
      <c r="AJ74" s="170"/>
      <c r="AK74" s="170"/>
      <c r="AL74" s="171"/>
      <c r="AM74" s="169">
        <f t="shared" ref="AM74" si="23">AM59+AM60+AM64+AM65+AM66+AM69+AM70+AM71+AM72+AM73</f>
        <v>35510</v>
      </c>
      <c r="AN74" s="170"/>
      <c r="AO74" s="170"/>
      <c r="AP74" s="171"/>
      <c r="AQ74" s="274" t="s">
        <v>687</v>
      </c>
      <c r="AR74" s="275"/>
      <c r="AS74" s="275"/>
      <c r="AT74" s="276"/>
      <c r="AU74" s="169">
        <f t="shared" ref="AU74" si="24">AU59+AU60+AU64+AU65+AU66+AU69+AU70+AU71+AU72+AU73</f>
        <v>7</v>
      </c>
      <c r="AV74" s="170"/>
      <c r="AW74" s="170"/>
      <c r="AX74" s="171"/>
      <c r="AY74" s="274" t="s">
        <v>687</v>
      </c>
      <c r="AZ74" s="275"/>
      <c r="BA74" s="275"/>
      <c r="BB74" s="276"/>
      <c r="BC74" s="169">
        <f t="shared" ref="BC74" si="25">BC59+BC60+BC64+BC65+BC66+BC69+BC70+BC71+BC72+BC73</f>
        <v>33809</v>
      </c>
      <c r="BD74" s="170"/>
      <c r="BE74" s="170"/>
      <c r="BF74" s="171"/>
      <c r="BG74" s="172">
        <f t="shared" ref="BG74:BG137" si="26">IF(AI74&gt;0,BC74/AI74,"n.é.")</f>
        <v>0.95209800056322158</v>
      </c>
      <c r="BH74" s="173"/>
    </row>
    <row r="75" spans="1:60" ht="20.100000000000001" customHeight="1">
      <c r="A75" s="362" t="s">
        <v>203</v>
      </c>
      <c r="B75" s="363"/>
      <c r="C75" s="174" t="s">
        <v>326</v>
      </c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6"/>
      <c r="AC75" s="147" t="s">
        <v>327</v>
      </c>
      <c r="AD75" s="148"/>
      <c r="AE75" s="405"/>
      <c r="AF75" s="406"/>
      <c r="AG75" s="406"/>
      <c r="AH75" s="407"/>
      <c r="AI75" s="405"/>
      <c r="AJ75" s="406"/>
      <c r="AK75" s="406"/>
      <c r="AL75" s="407"/>
      <c r="AM75" s="405"/>
      <c r="AN75" s="406"/>
      <c r="AO75" s="406"/>
      <c r="AP75" s="407"/>
      <c r="AQ75" s="408" t="s">
        <v>687</v>
      </c>
      <c r="AR75" s="409"/>
      <c r="AS75" s="409"/>
      <c r="AT75" s="410"/>
      <c r="AU75" s="405"/>
      <c r="AV75" s="406"/>
      <c r="AW75" s="406"/>
      <c r="AX75" s="407"/>
      <c r="AY75" s="408" t="s">
        <v>687</v>
      </c>
      <c r="AZ75" s="409"/>
      <c r="BA75" s="409"/>
      <c r="BB75" s="410"/>
      <c r="BC75" s="405"/>
      <c r="BD75" s="406"/>
      <c r="BE75" s="406"/>
      <c r="BF75" s="407"/>
      <c r="BG75" s="140" t="str">
        <f t="shared" si="26"/>
        <v>n.é.</v>
      </c>
      <c r="BH75" s="141"/>
    </row>
    <row r="76" spans="1:60" ht="20.100000000000001" customHeight="1">
      <c r="A76" s="362" t="s">
        <v>204</v>
      </c>
      <c r="B76" s="363"/>
      <c r="C76" s="174" t="s">
        <v>328</v>
      </c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6"/>
      <c r="AC76" s="147" t="s">
        <v>329</v>
      </c>
      <c r="AD76" s="148"/>
      <c r="AE76" s="405">
        <v>0</v>
      </c>
      <c r="AF76" s="406"/>
      <c r="AG76" s="406"/>
      <c r="AH76" s="407"/>
      <c r="AI76" s="405">
        <v>5351</v>
      </c>
      <c r="AJ76" s="406"/>
      <c r="AK76" s="406"/>
      <c r="AL76" s="407"/>
      <c r="AM76" s="405">
        <v>5351</v>
      </c>
      <c r="AN76" s="406"/>
      <c r="AO76" s="406"/>
      <c r="AP76" s="407"/>
      <c r="AQ76" s="408" t="s">
        <v>687</v>
      </c>
      <c r="AR76" s="409"/>
      <c r="AS76" s="409"/>
      <c r="AT76" s="410"/>
      <c r="AU76" s="405">
        <v>0</v>
      </c>
      <c r="AV76" s="406"/>
      <c r="AW76" s="406"/>
      <c r="AX76" s="407"/>
      <c r="AY76" s="408" t="s">
        <v>687</v>
      </c>
      <c r="AZ76" s="409"/>
      <c r="BA76" s="409"/>
      <c r="BB76" s="410"/>
      <c r="BC76" s="405">
        <v>5351</v>
      </c>
      <c r="BD76" s="406"/>
      <c r="BE76" s="406"/>
      <c r="BF76" s="407"/>
      <c r="BG76" s="140">
        <f t="shared" si="26"/>
        <v>1</v>
      </c>
      <c r="BH76" s="141"/>
    </row>
    <row r="77" spans="1:60" ht="20.100000000000001" customHeight="1">
      <c r="A77" s="362" t="s">
        <v>205</v>
      </c>
      <c r="B77" s="363"/>
      <c r="C77" s="174" t="s">
        <v>330</v>
      </c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6"/>
      <c r="AC77" s="147" t="s">
        <v>331</v>
      </c>
      <c r="AD77" s="148"/>
      <c r="AE77" s="405"/>
      <c r="AF77" s="406"/>
      <c r="AG77" s="406"/>
      <c r="AH77" s="407"/>
      <c r="AI77" s="405"/>
      <c r="AJ77" s="406"/>
      <c r="AK77" s="406"/>
      <c r="AL77" s="407"/>
      <c r="AM77" s="405"/>
      <c r="AN77" s="406"/>
      <c r="AO77" s="406"/>
      <c r="AP77" s="407"/>
      <c r="AQ77" s="408" t="s">
        <v>687</v>
      </c>
      <c r="AR77" s="409"/>
      <c r="AS77" s="409"/>
      <c r="AT77" s="410"/>
      <c r="AU77" s="405"/>
      <c r="AV77" s="406"/>
      <c r="AW77" s="406"/>
      <c r="AX77" s="407"/>
      <c r="AY77" s="408" t="s">
        <v>687</v>
      </c>
      <c r="AZ77" s="409"/>
      <c r="BA77" s="409"/>
      <c r="BB77" s="410"/>
      <c r="BC77" s="405"/>
      <c r="BD77" s="406"/>
      <c r="BE77" s="406"/>
      <c r="BF77" s="407"/>
      <c r="BG77" s="140" t="str">
        <f t="shared" si="26"/>
        <v>n.é.</v>
      </c>
      <c r="BH77" s="141"/>
    </row>
    <row r="78" spans="1:60" ht="20.100000000000001" customHeight="1">
      <c r="A78" s="362" t="s">
        <v>206</v>
      </c>
      <c r="B78" s="363"/>
      <c r="C78" s="174" t="s">
        <v>332</v>
      </c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6"/>
      <c r="AC78" s="147" t="s">
        <v>333</v>
      </c>
      <c r="AD78" s="148"/>
      <c r="AE78" s="405"/>
      <c r="AF78" s="406"/>
      <c r="AG78" s="406"/>
      <c r="AH78" s="407"/>
      <c r="AI78" s="405"/>
      <c r="AJ78" s="406"/>
      <c r="AK78" s="406"/>
      <c r="AL78" s="407"/>
      <c r="AM78" s="405"/>
      <c r="AN78" s="406"/>
      <c r="AO78" s="406"/>
      <c r="AP78" s="407"/>
      <c r="AQ78" s="408" t="s">
        <v>687</v>
      </c>
      <c r="AR78" s="409"/>
      <c r="AS78" s="409"/>
      <c r="AT78" s="410"/>
      <c r="AU78" s="405"/>
      <c r="AV78" s="406"/>
      <c r="AW78" s="406"/>
      <c r="AX78" s="407"/>
      <c r="AY78" s="408" t="s">
        <v>687</v>
      </c>
      <c r="AZ78" s="409"/>
      <c r="BA78" s="409"/>
      <c r="BB78" s="410"/>
      <c r="BC78" s="405"/>
      <c r="BD78" s="406"/>
      <c r="BE78" s="406"/>
      <c r="BF78" s="407"/>
      <c r="BG78" s="140" t="str">
        <f t="shared" si="26"/>
        <v>n.é.</v>
      </c>
      <c r="BH78" s="141"/>
    </row>
    <row r="79" spans="1:60" ht="20.100000000000001" customHeight="1">
      <c r="A79" s="362" t="s">
        <v>207</v>
      </c>
      <c r="B79" s="363"/>
      <c r="C79" s="174" t="s">
        <v>334</v>
      </c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6"/>
      <c r="AC79" s="147" t="s">
        <v>335</v>
      </c>
      <c r="AD79" s="148"/>
      <c r="AE79" s="405"/>
      <c r="AF79" s="406"/>
      <c r="AG79" s="406"/>
      <c r="AH79" s="407"/>
      <c r="AI79" s="405"/>
      <c r="AJ79" s="406"/>
      <c r="AK79" s="406"/>
      <c r="AL79" s="407"/>
      <c r="AM79" s="405"/>
      <c r="AN79" s="406"/>
      <c r="AO79" s="406"/>
      <c r="AP79" s="407"/>
      <c r="AQ79" s="408" t="s">
        <v>687</v>
      </c>
      <c r="AR79" s="409"/>
      <c r="AS79" s="409"/>
      <c r="AT79" s="410"/>
      <c r="AU79" s="405"/>
      <c r="AV79" s="406"/>
      <c r="AW79" s="406"/>
      <c r="AX79" s="407"/>
      <c r="AY79" s="408" t="s">
        <v>687</v>
      </c>
      <c r="AZ79" s="409"/>
      <c r="BA79" s="409"/>
      <c r="BB79" s="410"/>
      <c r="BC79" s="405"/>
      <c r="BD79" s="406"/>
      <c r="BE79" s="406"/>
      <c r="BF79" s="407"/>
      <c r="BG79" s="140" t="str">
        <f t="shared" si="26"/>
        <v>n.é.</v>
      </c>
      <c r="BH79" s="141"/>
    </row>
    <row r="80" spans="1:60" s="3" customFormat="1" ht="20.100000000000001" customHeight="1">
      <c r="A80" s="422" t="s">
        <v>208</v>
      </c>
      <c r="B80" s="423"/>
      <c r="C80" s="164" t="s">
        <v>336</v>
      </c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6"/>
      <c r="AC80" s="167" t="s">
        <v>337</v>
      </c>
      <c r="AD80" s="168"/>
      <c r="AE80" s="169">
        <f>SUM(AE75:AH79)</f>
        <v>0</v>
      </c>
      <c r="AF80" s="170"/>
      <c r="AG80" s="170"/>
      <c r="AH80" s="171"/>
      <c r="AI80" s="169">
        <f t="shared" ref="AI80" si="27">SUM(AI75:AL79)</f>
        <v>5351</v>
      </c>
      <c r="AJ80" s="170"/>
      <c r="AK80" s="170"/>
      <c r="AL80" s="171"/>
      <c r="AM80" s="169">
        <f t="shared" ref="AM80" si="28">SUM(AM75:AP79)</f>
        <v>5351</v>
      </c>
      <c r="AN80" s="170"/>
      <c r="AO80" s="170"/>
      <c r="AP80" s="171"/>
      <c r="AQ80" s="274" t="s">
        <v>687</v>
      </c>
      <c r="AR80" s="275"/>
      <c r="AS80" s="275"/>
      <c r="AT80" s="276"/>
      <c r="AU80" s="169">
        <f t="shared" ref="AU80" si="29">SUM(AU75:AX79)</f>
        <v>0</v>
      </c>
      <c r="AV80" s="170"/>
      <c r="AW80" s="170"/>
      <c r="AX80" s="171"/>
      <c r="AY80" s="274" t="s">
        <v>687</v>
      </c>
      <c r="AZ80" s="275"/>
      <c r="BA80" s="275"/>
      <c r="BB80" s="276"/>
      <c r="BC80" s="169">
        <f t="shared" ref="BC80" si="30">SUM(BC75:BF79)</f>
        <v>5351</v>
      </c>
      <c r="BD80" s="170"/>
      <c r="BE80" s="170"/>
      <c r="BF80" s="171"/>
      <c r="BG80" s="172">
        <f t="shared" si="26"/>
        <v>1</v>
      </c>
      <c r="BH80" s="173"/>
    </row>
    <row r="81" spans="1:60" ht="20.100000000000001" customHeight="1">
      <c r="A81" s="362" t="s">
        <v>209</v>
      </c>
      <c r="B81" s="363"/>
      <c r="C81" s="174" t="s">
        <v>454</v>
      </c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6"/>
      <c r="AC81" s="147" t="s">
        <v>338</v>
      </c>
      <c r="AD81" s="148"/>
      <c r="AE81" s="405"/>
      <c r="AF81" s="406"/>
      <c r="AG81" s="406"/>
      <c r="AH81" s="407"/>
      <c r="AI81" s="405"/>
      <c r="AJ81" s="406"/>
      <c r="AK81" s="406"/>
      <c r="AL81" s="407"/>
      <c r="AM81" s="405"/>
      <c r="AN81" s="406"/>
      <c r="AO81" s="406"/>
      <c r="AP81" s="407"/>
      <c r="AQ81" s="408" t="s">
        <v>687</v>
      </c>
      <c r="AR81" s="409"/>
      <c r="AS81" s="409"/>
      <c r="AT81" s="410"/>
      <c r="AU81" s="405"/>
      <c r="AV81" s="406"/>
      <c r="AW81" s="406"/>
      <c r="AX81" s="407"/>
      <c r="AY81" s="408" t="s">
        <v>687</v>
      </c>
      <c r="AZ81" s="409"/>
      <c r="BA81" s="409"/>
      <c r="BB81" s="410"/>
      <c r="BC81" s="405"/>
      <c r="BD81" s="406"/>
      <c r="BE81" s="406"/>
      <c r="BF81" s="407"/>
      <c r="BG81" s="140" t="str">
        <f t="shared" si="26"/>
        <v>n.é.</v>
      </c>
      <c r="BH81" s="141"/>
    </row>
    <row r="82" spans="1:60" ht="20.100000000000001" customHeight="1">
      <c r="A82" s="362" t="s">
        <v>210</v>
      </c>
      <c r="B82" s="363"/>
      <c r="C82" s="144" t="s">
        <v>455</v>
      </c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6"/>
      <c r="AC82" s="147" t="s">
        <v>339</v>
      </c>
      <c r="AD82" s="148"/>
      <c r="AE82" s="405">
        <v>100</v>
      </c>
      <c r="AF82" s="406"/>
      <c r="AG82" s="406"/>
      <c r="AH82" s="407"/>
      <c r="AI82" s="405">
        <v>2843</v>
      </c>
      <c r="AJ82" s="406"/>
      <c r="AK82" s="406"/>
      <c r="AL82" s="407"/>
      <c r="AM82" s="405">
        <v>2843</v>
      </c>
      <c r="AN82" s="406"/>
      <c r="AO82" s="406"/>
      <c r="AP82" s="407"/>
      <c r="AQ82" s="408" t="s">
        <v>687</v>
      </c>
      <c r="AR82" s="409"/>
      <c r="AS82" s="409"/>
      <c r="AT82" s="410"/>
      <c r="AU82" s="405">
        <v>0</v>
      </c>
      <c r="AV82" s="406"/>
      <c r="AW82" s="406"/>
      <c r="AX82" s="407"/>
      <c r="AY82" s="408" t="s">
        <v>687</v>
      </c>
      <c r="AZ82" s="409"/>
      <c r="BA82" s="409"/>
      <c r="BB82" s="410"/>
      <c r="BC82" s="405">
        <v>1843</v>
      </c>
      <c r="BD82" s="406"/>
      <c r="BE82" s="406"/>
      <c r="BF82" s="407"/>
      <c r="BG82" s="140">
        <f t="shared" si="26"/>
        <v>0.64825888146324306</v>
      </c>
      <c r="BH82" s="141"/>
    </row>
    <row r="83" spans="1:60" ht="20.100000000000001" customHeight="1">
      <c r="A83" s="362" t="s">
        <v>211</v>
      </c>
      <c r="B83" s="363"/>
      <c r="C83" s="174" t="s">
        <v>340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6"/>
      <c r="AC83" s="147" t="s">
        <v>341</v>
      </c>
      <c r="AD83" s="148"/>
      <c r="AE83" s="405"/>
      <c r="AF83" s="406"/>
      <c r="AG83" s="406"/>
      <c r="AH83" s="407"/>
      <c r="AI83" s="405"/>
      <c r="AJ83" s="406"/>
      <c r="AK83" s="406"/>
      <c r="AL83" s="407"/>
      <c r="AM83" s="405"/>
      <c r="AN83" s="406"/>
      <c r="AO83" s="406"/>
      <c r="AP83" s="407"/>
      <c r="AQ83" s="408" t="s">
        <v>687</v>
      </c>
      <c r="AR83" s="409"/>
      <c r="AS83" s="409"/>
      <c r="AT83" s="410"/>
      <c r="AU83" s="405"/>
      <c r="AV83" s="406"/>
      <c r="AW83" s="406"/>
      <c r="AX83" s="407"/>
      <c r="AY83" s="408" t="s">
        <v>687</v>
      </c>
      <c r="AZ83" s="409"/>
      <c r="BA83" s="409"/>
      <c r="BB83" s="410"/>
      <c r="BC83" s="405"/>
      <c r="BD83" s="406"/>
      <c r="BE83" s="406"/>
      <c r="BF83" s="407"/>
      <c r="BG83" s="140" t="str">
        <f t="shared" si="26"/>
        <v>n.é.</v>
      </c>
      <c r="BH83" s="141"/>
    </row>
    <row r="84" spans="1:60" s="3" customFormat="1" ht="20.100000000000001" customHeight="1">
      <c r="A84" s="422" t="s">
        <v>212</v>
      </c>
      <c r="B84" s="423"/>
      <c r="C84" s="164" t="s">
        <v>342</v>
      </c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6"/>
      <c r="AC84" s="167" t="s">
        <v>343</v>
      </c>
      <c r="AD84" s="168"/>
      <c r="AE84" s="169">
        <f>SUM(AE81:AH83)</f>
        <v>100</v>
      </c>
      <c r="AF84" s="170"/>
      <c r="AG84" s="170"/>
      <c r="AH84" s="171"/>
      <c r="AI84" s="169">
        <f t="shared" ref="AI84" si="31">SUM(AI81:AL83)</f>
        <v>2843</v>
      </c>
      <c r="AJ84" s="170"/>
      <c r="AK84" s="170"/>
      <c r="AL84" s="171"/>
      <c r="AM84" s="169">
        <f t="shared" ref="AM84" si="32">SUM(AM81:AP83)</f>
        <v>2843</v>
      </c>
      <c r="AN84" s="170"/>
      <c r="AO84" s="170"/>
      <c r="AP84" s="171"/>
      <c r="AQ84" s="274" t="s">
        <v>687</v>
      </c>
      <c r="AR84" s="275"/>
      <c r="AS84" s="275"/>
      <c r="AT84" s="276"/>
      <c r="AU84" s="169">
        <f t="shared" ref="AU84" si="33">SUM(AU81:AX83)</f>
        <v>0</v>
      </c>
      <c r="AV84" s="170"/>
      <c r="AW84" s="170"/>
      <c r="AX84" s="171"/>
      <c r="AY84" s="274" t="s">
        <v>687</v>
      </c>
      <c r="AZ84" s="275"/>
      <c r="BA84" s="275"/>
      <c r="BB84" s="276"/>
      <c r="BC84" s="169">
        <f t="shared" ref="BC84" si="34">SUM(BC81:BF83)</f>
        <v>1843</v>
      </c>
      <c r="BD84" s="170"/>
      <c r="BE84" s="170"/>
      <c r="BF84" s="171"/>
      <c r="BG84" s="172">
        <f t="shared" si="26"/>
        <v>0.64825888146324306</v>
      </c>
      <c r="BH84" s="173"/>
    </row>
    <row r="85" spans="1:60" ht="20.100000000000001" customHeight="1">
      <c r="A85" s="362" t="s">
        <v>213</v>
      </c>
      <c r="B85" s="363"/>
      <c r="C85" s="174" t="s">
        <v>456</v>
      </c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6"/>
      <c r="AC85" s="147" t="s">
        <v>344</v>
      </c>
      <c r="AD85" s="148"/>
      <c r="AE85" s="405"/>
      <c r="AF85" s="406"/>
      <c r="AG85" s="406"/>
      <c r="AH85" s="407"/>
      <c r="AI85" s="405"/>
      <c r="AJ85" s="406"/>
      <c r="AK85" s="406"/>
      <c r="AL85" s="407"/>
      <c r="AM85" s="405"/>
      <c r="AN85" s="406"/>
      <c r="AO85" s="406"/>
      <c r="AP85" s="407"/>
      <c r="AQ85" s="408" t="s">
        <v>687</v>
      </c>
      <c r="AR85" s="409"/>
      <c r="AS85" s="409"/>
      <c r="AT85" s="410"/>
      <c r="AU85" s="405"/>
      <c r="AV85" s="406"/>
      <c r="AW85" s="406"/>
      <c r="AX85" s="407"/>
      <c r="AY85" s="408" t="s">
        <v>687</v>
      </c>
      <c r="AZ85" s="409"/>
      <c r="BA85" s="409"/>
      <c r="BB85" s="410"/>
      <c r="BC85" s="405"/>
      <c r="BD85" s="406"/>
      <c r="BE85" s="406"/>
      <c r="BF85" s="407"/>
      <c r="BG85" s="140" t="str">
        <f t="shared" si="26"/>
        <v>n.é.</v>
      </c>
      <c r="BH85" s="141"/>
    </row>
    <row r="86" spans="1:60" ht="20.100000000000001" customHeight="1">
      <c r="A86" s="362" t="s">
        <v>214</v>
      </c>
      <c r="B86" s="363"/>
      <c r="C86" s="144" t="s">
        <v>457</v>
      </c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6"/>
      <c r="AC86" s="147" t="s">
        <v>345</v>
      </c>
      <c r="AD86" s="148"/>
      <c r="AE86" s="405"/>
      <c r="AF86" s="406"/>
      <c r="AG86" s="406"/>
      <c r="AH86" s="407"/>
      <c r="AI86" s="405"/>
      <c r="AJ86" s="406"/>
      <c r="AK86" s="406"/>
      <c r="AL86" s="407"/>
      <c r="AM86" s="405"/>
      <c r="AN86" s="406"/>
      <c r="AO86" s="406"/>
      <c r="AP86" s="407"/>
      <c r="AQ86" s="408" t="s">
        <v>687</v>
      </c>
      <c r="AR86" s="409"/>
      <c r="AS86" s="409"/>
      <c r="AT86" s="410"/>
      <c r="AU86" s="405"/>
      <c r="AV86" s="406"/>
      <c r="AW86" s="406"/>
      <c r="AX86" s="407"/>
      <c r="AY86" s="408" t="s">
        <v>687</v>
      </c>
      <c r="AZ86" s="409"/>
      <c r="BA86" s="409"/>
      <c r="BB86" s="410"/>
      <c r="BC86" s="405"/>
      <c r="BD86" s="406"/>
      <c r="BE86" s="406"/>
      <c r="BF86" s="407"/>
      <c r="BG86" s="140" t="str">
        <f t="shared" si="26"/>
        <v>n.é.</v>
      </c>
      <c r="BH86" s="141"/>
    </row>
    <row r="87" spans="1:60" ht="20.100000000000001" customHeight="1">
      <c r="A87" s="362" t="s">
        <v>215</v>
      </c>
      <c r="B87" s="363"/>
      <c r="C87" s="174" t="s">
        <v>346</v>
      </c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6"/>
      <c r="AC87" s="147" t="s">
        <v>347</v>
      </c>
      <c r="AD87" s="148"/>
      <c r="AE87" s="405">
        <v>50</v>
      </c>
      <c r="AF87" s="406"/>
      <c r="AG87" s="406"/>
      <c r="AH87" s="407"/>
      <c r="AI87" s="405">
        <v>110</v>
      </c>
      <c r="AJ87" s="406"/>
      <c r="AK87" s="406"/>
      <c r="AL87" s="407"/>
      <c r="AM87" s="405">
        <v>110</v>
      </c>
      <c r="AN87" s="406"/>
      <c r="AO87" s="406"/>
      <c r="AP87" s="407"/>
      <c r="AQ87" s="408" t="s">
        <v>687</v>
      </c>
      <c r="AR87" s="409"/>
      <c r="AS87" s="409"/>
      <c r="AT87" s="410"/>
      <c r="AU87" s="405">
        <v>0</v>
      </c>
      <c r="AV87" s="406"/>
      <c r="AW87" s="406"/>
      <c r="AX87" s="407"/>
      <c r="AY87" s="408" t="s">
        <v>687</v>
      </c>
      <c r="AZ87" s="409"/>
      <c r="BA87" s="409"/>
      <c r="BB87" s="410"/>
      <c r="BC87" s="405">
        <v>110</v>
      </c>
      <c r="BD87" s="406"/>
      <c r="BE87" s="406"/>
      <c r="BF87" s="407"/>
      <c r="BG87" s="140">
        <f t="shared" si="26"/>
        <v>1</v>
      </c>
      <c r="BH87" s="141"/>
    </row>
    <row r="88" spans="1:60" s="13" customFormat="1" ht="20.100000000000001" customHeight="1">
      <c r="A88" s="394" t="s">
        <v>524</v>
      </c>
      <c r="B88" s="395"/>
      <c r="C88" s="396" t="s">
        <v>543</v>
      </c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  <c r="O88" s="397"/>
      <c r="P88" s="397"/>
      <c r="Q88" s="397"/>
      <c r="R88" s="397"/>
      <c r="S88" s="397"/>
      <c r="T88" s="397"/>
      <c r="U88" s="397"/>
      <c r="V88" s="397"/>
      <c r="W88" s="397"/>
      <c r="X88" s="397"/>
      <c r="Y88" s="397"/>
      <c r="Z88" s="397"/>
      <c r="AA88" s="397"/>
      <c r="AB88" s="398"/>
      <c r="AC88" s="399" t="s">
        <v>524</v>
      </c>
      <c r="AD88" s="400"/>
      <c r="AE88" s="388">
        <v>50</v>
      </c>
      <c r="AF88" s="389"/>
      <c r="AG88" s="389"/>
      <c r="AH88" s="390"/>
      <c r="AI88" s="388">
        <v>110</v>
      </c>
      <c r="AJ88" s="389"/>
      <c r="AK88" s="389"/>
      <c r="AL88" s="390"/>
      <c r="AM88" s="391">
        <v>110</v>
      </c>
      <c r="AN88" s="391"/>
      <c r="AO88" s="391"/>
      <c r="AP88" s="391"/>
      <c r="AQ88" s="401" t="s">
        <v>687</v>
      </c>
      <c r="AR88" s="402"/>
      <c r="AS88" s="402"/>
      <c r="AT88" s="403"/>
      <c r="AU88" s="391">
        <v>0</v>
      </c>
      <c r="AV88" s="391"/>
      <c r="AW88" s="391"/>
      <c r="AX88" s="391"/>
      <c r="AY88" s="401" t="s">
        <v>687</v>
      </c>
      <c r="AZ88" s="402"/>
      <c r="BA88" s="402"/>
      <c r="BB88" s="403"/>
      <c r="BC88" s="391">
        <v>110</v>
      </c>
      <c r="BD88" s="391"/>
      <c r="BE88" s="391"/>
      <c r="BF88" s="391"/>
      <c r="BG88" s="392">
        <f t="shared" si="26"/>
        <v>1</v>
      </c>
      <c r="BH88" s="393"/>
    </row>
    <row r="89" spans="1:60" s="3" customFormat="1" ht="20.100000000000001" customHeight="1">
      <c r="A89" s="422" t="s">
        <v>216</v>
      </c>
      <c r="B89" s="423"/>
      <c r="C89" s="164" t="s">
        <v>348</v>
      </c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6"/>
      <c r="AC89" s="167" t="s">
        <v>349</v>
      </c>
      <c r="AD89" s="168"/>
      <c r="AE89" s="169">
        <f>SUM(AE85:AH88)-AE88</f>
        <v>50</v>
      </c>
      <c r="AF89" s="170"/>
      <c r="AG89" s="170"/>
      <c r="AH89" s="171"/>
      <c r="AI89" s="169">
        <f t="shared" ref="AI89" si="35">SUM(AI85:AL88)-AI88</f>
        <v>110</v>
      </c>
      <c r="AJ89" s="170"/>
      <c r="AK89" s="170"/>
      <c r="AL89" s="171"/>
      <c r="AM89" s="169">
        <f t="shared" ref="AM89" si="36">SUM(AM85:AP88)-AM88</f>
        <v>110</v>
      </c>
      <c r="AN89" s="170"/>
      <c r="AO89" s="170"/>
      <c r="AP89" s="171"/>
      <c r="AQ89" s="274" t="s">
        <v>687</v>
      </c>
      <c r="AR89" s="275"/>
      <c r="AS89" s="275"/>
      <c r="AT89" s="276"/>
      <c r="AU89" s="169">
        <f t="shared" ref="AU89" si="37">SUM(AU85:AX88)-AU88</f>
        <v>0</v>
      </c>
      <c r="AV89" s="170"/>
      <c r="AW89" s="170"/>
      <c r="AX89" s="171"/>
      <c r="AY89" s="274" t="s">
        <v>687</v>
      </c>
      <c r="AZ89" s="275"/>
      <c r="BA89" s="275"/>
      <c r="BB89" s="276"/>
      <c r="BC89" s="169">
        <f t="shared" ref="BC89" si="38">SUM(BC85:BF88)-BC88</f>
        <v>110</v>
      </c>
      <c r="BD89" s="170"/>
      <c r="BE89" s="170"/>
      <c r="BF89" s="171"/>
      <c r="BG89" s="172">
        <f t="shared" si="26"/>
        <v>1</v>
      </c>
      <c r="BH89" s="173"/>
    </row>
    <row r="90" spans="1:60" s="3" customFormat="1" ht="20.100000000000001" customHeight="1">
      <c r="A90" s="376" t="s">
        <v>217</v>
      </c>
      <c r="B90" s="377"/>
      <c r="C90" s="182" t="s">
        <v>350</v>
      </c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  <c r="AA90" s="183"/>
      <c r="AB90" s="184"/>
      <c r="AC90" s="185" t="s">
        <v>351</v>
      </c>
      <c r="AD90" s="186"/>
      <c r="AE90" s="187">
        <f>AE32+AE39+AE58+AE74+AE80+AE84+AE89</f>
        <v>322034</v>
      </c>
      <c r="AF90" s="188"/>
      <c r="AG90" s="188"/>
      <c r="AH90" s="189"/>
      <c r="AI90" s="187">
        <f t="shared" ref="AI90" si="39">AI32+AI39+AI58+AI74+AI80+AI84+AI89</f>
        <v>381431</v>
      </c>
      <c r="AJ90" s="188"/>
      <c r="AK90" s="188"/>
      <c r="AL90" s="189"/>
      <c r="AM90" s="187">
        <f t="shared" ref="AM90" si="40">AM32+AM39+AM58+AM74+AM80+AM84+AM89</f>
        <v>347784</v>
      </c>
      <c r="AN90" s="188"/>
      <c r="AO90" s="188"/>
      <c r="AP90" s="189"/>
      <c r="AQ90" s="277" t="s">
        <v>687</v>
      </c>
      <c r="AR90" s="278"/>
      <c r="AS90" s="278"/>
      <c r="AT90" s="279"/>
      <c r="AU90" s="187">
        <f t="shared" ref="AU90" si="41">AU32+AU39+AU58+AU74+AU80+AU84+AU89</f>
        <v>7</v>
      </c>
      <c r="AV90" s="188"/>
      <c r="AW90" s="188"/>
      <c r="AX90" s="189"/>
      <c r="AY90" s="277" t="s">
        <v>687</v>
      </c>
      <c r="AZ90" s="278"/>
      <c r="BA90" s="278"/>
      <c r="BB90" s="279"/>
      <c r="BC90" s="187">
        <f t="shared" ref="BC90" si="42">BC32+BC39+BC58+BC74+BC80+BC84+BC89</f>
        <v>337213</v>
      </c>
      <c r="BD90" s="188"/>
      <c r="BE90" s="188"/>
      <c r="BF90" s="189"/>
      <c r="BG90" s="190">
        <f t="shared" si="26"/>
        <v>0.8840733972854854</v>
      </c>
      <c r="BH90" s="191"/>
    </row>
    <row r="91" spans="1:60" ht="20.100000000000001" customHeight="1">
      <c r="A91" s="362" t="s">
        <v>218</v>
      </c>
      <c r="B91" s="363"/>
      <c r="C91" s="194" t="s">
        <v>352</v>
      </c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195"/>
      <c r="V91" s="195"/>
      <c r="W91" s="195"/>
      <c r="X91" s="195"/>
      <c r="Y91" s="195"/>
      <c r="Z91" s="195"/>
      <c r="AA91" s="195"/>
      <c r="AB91" s="196"/>
      <c r="AC91" s="197" t="s">
        <v>353</v>
      </c>
      <c r="AD91" s="198"/>
      <c r="AE91" s="405"/>
      <c r="AF91" s="406"/>
      <c r="AG91" s="406"/>
      <c r="AH91" s="407"/>
      <c r="AI91" s="405"/>
      <c r="AJ91" s="406"/>
      <c r="AK91" s="406"/>
      <c r="AL91" s="407"/>
      <c r="AM91" s="405"/>
      <c r="AN91" s="406"/>
      <c r="AO91" s="406"/>
      <c r="AP91" s="407"/>
      <c r="AQ91" s="408" t="s">
        <v>687</v>
      </c>
      <c r="AR91" s="409"/>
      <c r="AS91" s="409"/>
      <c r="AT91" s="410"/>
      <c r="AU91" s="405"/>
      <c r="AV91" s="406"/>
      <c r="AW91" s="406"/>
      <c r="AX91" s="407"/>
      <c r="AY91" s="408" t="s">
        <v>687</v>
      </c>
      <c r="AZ91" s="409"/>
      <c r="BA91" s="409"/>
      <c r="BB91" s="410"/>
      <c r="BC91" s="405"/>
      <c r="BD91" s="406"/>
      <c r="BE91" s="406"/>
      <c r="BF91" s="407"/>
      <c r="BG91" s="140" t="str">
        <f t="shared" si="26"/>
        <v>n.é.</v>
      </c>
      <c r="BH91" s="141"/>
    </row>
    <row r="92" spans="1:60" ht="20.100000000000001" customHeight="1">
      <c r="A92" s="362" t="s">
        <v>219</v>
      </c>
      <c r="B92" s="363"/>
      <c r="C92" s="174" t="s">
        <v>354</v>
      </c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6"/>
      <c r="AC92" s="197" t="s">
        <v>355</v>
      </c>
      <c r="AD92" s="198"/>
      <c r="AE92" s="405"/>
      <c r="AF92" s="406"/>
      <c r="AG92" s="406"/>
      <c r="AH92" s="407"/>
      <c r="AI92" s="405"/>
      <c r="AJ92" s="406"/>
      <c r="AK92" s="406"/>
      <c r="AL92" s="407"/>
      <c r="AM92" s="405"/>
      <c r="AN92" s="406"/>
      <c r="AO92" s="406"/>
      <c r="AP92" s="407"/>
      <c r="AQ92" s="408" t="s">
        <v>687</v>
      </c>
      <c r="AR92" s="409"/>
      <c r="AS92" s="409"/>
      <c r="AT92" s="410"/>
      <c r="AU92" s="405"/>
      <c r="AV92" s="406"/>
      <c r="AW92" s="406"/>
      <c r="AX92" s="407"/>
      <c r="AY92" s="408" t="s">
        <v>687</v>
      </c>
      <c r="AZ92" s="409"/>
      <c r="BA92" s="409"/>
      <c r="BB92" s="410"/>
      <c r="BC92" s="405"/>
      <c r="BD92" s="406"/>
      <c r="BE92" s="406"/>
      <c r="BF92" s="407"/>
      <c r="BG92" s="140" t="str">
        <f t="shared" si="26"/>
        <v>n.é.</v>
      </c>
      <c r="BH92" s="141"/>
    </row>
    <row r="93" spans="1:60" ht="20.100000000000001" customHeight="1">
      <c r="A93" s="362" t="s">
        <v>220</v>
      </c>
      <c r="B93" s="363"/>
      <c r="C93" s="194" t="s">
        <v>356</v>
      </c>
      <c r="D93" s="195"/>
      <c r="E93" s="195"/>
      <c r="F93" s="195"/>
      <c r="G93" s="195"/>
      <c r="H93" s="195"/>
      <c r="I93" s="195"/>
      <c r="J93" s="195"/>
      <c r="K93" s="195"/>
      <c r="L93" s="195"/>
      <c r="M93" s="195"/>
      <c r="N93" s="195"/>
      <c r="O93" s="195"/>
      <c r="P93" s="195"/>
      <c r="Q93" s="195"/>
      <c r="R93" s="195"/>
      <c r="S93" s="195"/>
      <c r="T93" s="195"/>
      <c r="U93" s="195"/>
      <c r="V93" s="195"/>
      <c r="W93" s="195"/>
      <c r="X93" s="195"/>
      <c r="Y93" s="195"/>
      <c r="Z93" s="195"/>
      <c r="AA93" s="195"/>
      <c r="AB93" s="196"/>
      <c r="AC93" s="197" t="s">
        <v>357</v>
      </c>
      <c r="AD93" s="198"/>
      <c r="AE93" s="405"/>
      <c r="AF93" s="406"/>
      <c r="AG93" s="406"/>
      <c r="AH93" s="407"/>
      <c r="AI93" s="405"/>
      <c r="AJ93" s="406"/>
      <c r="AK93" s="406"/>
      <c r="AL93" s="407"/>
      <c r="AM93" s="405"/>
      <c r="AN93" s="406"/>
      <c r="AO93" s="406"/>
      <c r="AP93" s="407"/>
      <c r="AQ93" s="408" t="s">
        <v>687</v>
      </c>
      <c r="AR93" s="409"/>
      <c r="AS93" s="409"/>
      <c r="AT93" s="410"/>
      <c r="AU93" s="405"/>
      <c r="AV93" s="406"/>
      <c r="AW93" s="406"/>
      <c r="AX93" s="407"/>
      <c r="AY93" s="408" t="s">
        <v>687</v>
      </c>
      <c r="AZ93" s="409"/>
      <c r="BA93" s="409"/>
      <c r="BB93" s="410"/>
      <c r="BC93" s="405"/>
      <c r="BD93" s="406"/>
      <c r="BE93" s="406"/>
      <c r="BF93" s="407"/>
      <c r="BG93" s="140" t="str">
        <f t="shared" si="26"/>
        <v>n.é.</v>
      </c>
      <c r="BH93" s="141"/>
    </row>
    <row r="94" spans="1:60" s="3" customFormat="1" ht="20.100000000000001" customHeight="1">
      <c r="A94" s="422" t="s">
        <v>221</v>
      </c>
      <c r="B94" s="423"/>
      <c r="C94" s="177" t="s">
        <v>458</v>
      </c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  <c r="AA94" s="178"/>
      <c r="AB94" s="179"/>
      <c r="AC94" s="192" t="s">
        <v>358</v>
      </c>
      <c r="AD94" s="193"/>
      <c r="AE94" s="169">
        <f>SUM(AE91:AH93)</f>
        <v>0</v>
      </c>
      <c r="AF94" s="170"/>
      <c r="AG94" s="170"/>
      <c r="AH94" s="171"/>
      <c r="AI94" s="169">
        <f t="shared" ref="AI94" si="43">SUM(AI91:AL93)</f>
        <v>0</v>
      </c>
      <c r="AJ94" s="170"/>
      <c r="AK94" s="170"/>
      <c r="AL94" s="171"/>
      <c r="AM94" s="169">
        <f t="shared" ref="AM94" si="44">SUM(AM91:AP93)</f>
        <v>0</v>
      </c>
      <c r="AN94" s="170"/>
      <c r="AO94" s="170"/>
      <c r="AP94" s="171"/>
      <c r="AQ94" s="274" t="s">
        <v>687</v>
      </c>
      <c r="AR94" s="275"/>
      <c r="AS94" s="275"/>
      <c r="AT94" s="276"/>
      <c r="AU94" s="169">
        <f t="shared" ref="AU94" si="45">SUM(AU91:AX93)</f>
        <v>0</v>
      </c>
      <c r="AV94" s="170"/>
      <c r="AW94" s="170"/>
      <c r="AX94" s="171"/>
      <c r="AY94" s="274" t="s">
        <v>687</v>
      </c>
      <c r="AZ94" s="275"/>
      <c r="BA94" s="275"/>
      <c r="BB94" s="276"/>
      <c r="BC94" s="169">
        <f t="shared" ref="BC94" si="46">SUM(BC91:BF93)</f>
        <v>0</v>
      </c>
      <c r="BD94" s="170"/>
      <c r="BE94" s="170"/>
      <c r="BF94" s="171"/>
      <c r="BG94" s="172" t="str">
        <f t="shared" si="26"/>
        <v>n.é.</v>
      </c>
      <c r="BH94" s="173"/>
    </row>
    <row r="95" spans="1:60" ht="20.100000000000001" customHeight="1">
      <c r="A95" s="362" t="s">
        <v>222</v>
      </c>
      <c r="B95" s="363"/>
      <c r="C95" s="174" t="s">
        <v>359</v>
      </c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6"/>
      <c r="AC95" s="197" t="s">
        <v>360</v>
      </c>
      <c r="AD95" s="198"/>
      <c r="AE95" s="405"/>
      <c r="AF95" s="406"/>
      <c r="AG95" s="406"/>
      <c r="AH95" s="407"/>
      <c r="AI95" s="405"/>
      <c r="AJ95" s="406"/>
      <c r="AK95" s="406"/>
      <c r="AL95" s="407"/>
      <c r="AM95" s="405"/>
      <c r="AN95" s="406"/>
      <c r="AO95" s="406"/>
      <c r="AP95" s="407"/>
      <c r="AQ95" s="408" t="s">
        <v>687</v>
      </c>
      <c r="AR95" s="409"/>
      <c r="AS95" s="409"/>
      <c r="AT95" s="410"/>
      <c r="AU95" s="405"/>
      <c r="AV95" s="406"/>
      <c r="AW95" s="406"/>
      <c r="AX95" s="407"/>
      <c r="AY95" s="408" t="s">
        <v>687</v>
      </c>
      <c r="AZ95" s="409"/>
      <c r="BA95" s="409"/>
      <c r="BB95" s="410"/>
      <c r="BC95" s="405"/>
      <c r="BD95" s="406"/>
      <c r="BE95" s="406"/>
      <c r="BF95" s="407"/>
      <c r="BG95" s="140" t="str">
        <f t="shared" si="26"/>
        <v>n.é.</v>
      </c>
      <c r="BH95" s="141"/>
    </row>
    <row r="96" spans="1:60" ht="20.100000000000001" customHeight="1">
      <c r="A96" s="362" t="s">
        <v>223</v>
      </c>
      <c r="B96" s="363"/>
      <c r="C96" s="194" t="s">
        <v>361</v>
      </c>
      <c r="D96" s="195"/>
      <c r="E96" s="195"/>
      <c r="F96" s="195"/>
      <c r="G96" s="195"/>
      <c r="H96" s="195"/>
      <c r="I96" s="195"/>
      <c r="J96" s="195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195"/>
      <c r="V96" s="195"/>
      <c r="W96" s="195"/>
      <c r="X96" s="195"/>
      <c r="Y96" s="195"/>
      <c r="Z96" s="195"/>
      <c r="AA96" s="195"/>
      <c r="AB96" s="196"/>
      <c r="AC96" s="197" t="s">
        <v>362</v>
      </c>
      <c r="AD96" s="198"/>
      <c r="AE96" s="405"/>
      <c r="AF96" s="406"/>
      <c r="AG96" s="406"/>
      <c r="AH96" s="407"/>
      <c r="AI96" s="405"/>
      <c r="AJ96" s="406"/>
      <c r="AK96" s="406"/>
      <c r="AL96" s="407"/>
      <c r="AM96" s="405"/>
      <c r="AN96" s="406"/>
      <c r="AO96" s="406"/>
      <c r="AP96" s="407"/>
      <c r="AQ96" s="408" t="s">
        <v>687</v>
      </c>
      <c r="AR96" s="409"/>
      <c r="AS96" s="409"/>
      <c r="AT96" s="410"/>
      <c r="AU96" s="405"/>
      <c r="AV96" s="406"/>
      <c r="AW96" s="406"/>
      <c r="AX96" s="407"/>
      <c r="AY96" s="408" t="s">
        <v>687</v>
      </c>
      <c r="AZ96" s="409"/>
      <c r="BA96" s="409"/>
      <c r="BB96" s="410"/>
      <c r="BC96" s="405"/>
      <c r="BD96" s="406"/>
      <c r="BE96" s="406"/>
      <c r="BF96" s="407"/>
      <c r="BG96" s="140" t="str">
        <f t="shared" si="26"/>
        <v>n.é.</v>
      </c>
      <c r="BH96" s="141"/>
    </row>
    <row r="97" spans="1:60" ht="20.100000000000001" customHeight="1">
      <c r="A97" s="362" t="s">
        <v>224</v>
      </c>
      <c r="B97" s="363"/>
      <c r="C97" s="174" t="s">
        <v>363</v>
      </c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6"/>
      <c r="AC97" s="197" t="s">
        <v>364</v>
      </c>
      <c r="AD97" s="198"/>
      <c r="AE97" s="405"/>
      <c r="AF97" s="406"/>
      <c r="AG97" s="406"/>
      <c r="AH97" s="407"/>
      <c r="AI97" s="405"/>
      <c r="AJ97" s="406"/>
      <c r="AK97" s="406"/>
      <c r="AL97" s="407"/>
      <c r="AM97" s="405"/>
      <c r="AN97" s="406"/>
      <c r="AO97" s="406"/>
      <c r="AP97" s="407"/>
      <c r="AQ97" s="408" t="s">
        <v>687</v>
      </c>
      <c r="AR97" s="409"/>
      <c r="AS97" s="409"/>
      <c r="AT97" s="410"/>
      <c r="AU97" s="405"/>
      <c r="AV97" s="406"/>
      <c r="AW97" s="406"/>
      <c r="AX97" s="407"/>
      <c r="AY97" s="408" t="s">
        <v>687</v>
      </c>
      <c r="AZ97" s="409"/>
      <c r="BA97" s="409"/>
      <c r="BB97" s="410"/>
      <c r="BC97" s="405"/>
      <c r="BD97" s="406"/>
      <c r="BE97" s="406"/>
      <c r="BF97" s="407"/>
      <c r="BG97" s="140" t="str">
        <f t="shared" si="26"/>
        <v>n.é.</v>
      </c>
      <c r="BH97" s="141"/>
    </row>
    <row r="98" spans="1:60" ht="20.100000000000001" customHeight="1">
      <c r="A98" s="362" t="s">
        <v>225</v>
      </c>
      <c r="B98" s="363"/>
      <c r="C98" s="194" t="s">
        <v>365</v>
      </c>
      <c r="D98" s="195"/>
      <c r="E98" s="195"/>
      <c r="F98" s="195"/>
      <c r="G98" s="195"/>
      <c r="H98" s="195"/>
      <c r="I98" s="195"/>
      <c r="J98" s="195"/>
      <c r="K98" s="195"/>
      <c r="L98" s="195"/>
      <c r="M98" s="195"/>
      <c r="N98" s="195"/>
      <c r="O98" s="195"/>
      <c r="P98" s="195"/>
      <c r="Q98" s="195"/>
      <c r="R98" s="195"/>
      <c r="S98" s="195"/>
      <c r="T98" s="195"/>
      <c r="U98" s="195"/>
      <c r="V98" s="195"/>
      <c r="W98" s="195"/>
      <c r="X98" s="195"/>
      <c r="Y98" s="195"/>
      <c r="Z98" s="195"/>
      <c r="AA98" s="195"/>
      <c r="AB98" s="196"/>
      <c r="AC98" s="197" t="s">
        <v>366</v>
      </c>
      <c r="AD98" s="198"/>
      <c r="AE98" s="405"/>
      <c r="AF98" s="406"/>
      <c r="AG98" s="406"/>
      <c r="AH98" s="407"/>
      <c r="AI98" s="405"/>
      <c r="AJ98" s="406"/>
      <c r="AK98" s="406"/>
      <c r="AL98" s="407"/>
      <c r="AM98" s="405"/>
      <c r="AN98" s="406"/>
      <c r="AO98" s="406"/>
      <c r="AP98" s="407"/>
      <c r="AQ98" s="408" t="s">
        <v>687</v>
      </c>
      <c r="AR98" s="409"/>
      <c r="AS98" s="409"/>
      <c r="AT98" s="410"/>
      <c r="AU98" s="405"/>
      <c r="AV98" s="406"/>
      <c r="AW98" s="406"/>
      <c r="AX98" s="407"/>
      <c r="AY98" s="408" t="s">
        <v>687</v>
      </c>
      <c r="AZ98" s="409"/>
      <c r="BA98" s="409"/>
      <c r="BB98" s="410"/>
      <c r="BC98" s="405"/>
      <c r="BD98" s="406"/>
      <c r="BE98" s="406"/>
      <c r="BF98" s="407"/>
      <c r="BG98" s="140" t="str">
        <f t="shared" si="26"/>
        <v>n.é.</v>
      </c>
      <c r="BH98" s="141"/>
    </row>
    <row r="99" spans="1:60" s="3" customFormat="1" ht="20.100000000000001" customHeight="1">
      <c r="A99" s="422" t="s">
        <v>226</v>
      </c>
      <c r="B99" s="423"/>
      <c r="C99" s="199" t="s">
        <v>459</v>
      </c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1"/>
      <c r="AC99" s="192" t="s">
        <v>367</v>
      </c>
      <c r="AD99" s="193"/>
      <c r="AE99" s="169">
        <f>SUM(AE95:AH98)</f>
        <v>0</v>
      </c>
      <c r="AF99" s="170"/>
      <c r="AG99" s="170"/>
      <c r="AH99" s="171"/>
      <c r="AI99" s="169">
        <f t="shared" ref="AI99" si="47">SUM(AI95:AL98)</f>
        <v>0</v>
      </c>
      <c r="AJ99" s="170"/>
      <c r="AK99" s="170"/>
      <c r="AL99" s="171"/>
      <c r="AM99" s="169">
        <f t="shared" ref="AM99" si="48">SUM(AM95:AP98)</f>
        <v>0</v>
      </c>
      <c r="AN99" s="170"/>
      <c r="AO99" s="170"/>
      <c r="AP99" s="171"/>
      <c r="AQ99" s="274" t="s">
        <v>687</v>
      </c>
      <c r="AR99" s="275"/>
      <c r="AS99" s="275"/>
      <c r="AT99" s="276"/>
      <c r="AU99" s="169">
        <f t="shared" ref="AU99" si="49">SUM(AU95:AX98)</f>
        <v>0</v>
      </c>
      <c r="AV99" s="170"/>
      <c r="AW99" s="170"/>
      <c r="AX99" s="171"/>
      <c r="AY99" s="274" t="s">
        <v>687</v>
      </c>
      <c r="AZ99" s="275"/>
      <c r="BA99" s="275"/>
      <c r="BB99" s="276"/>
      <c r="BC99" s="169">
        <f t="shared" ref="BC99" si="50">SUM(BC95:BF98)</f>
        <v>0</v>
      </c>
      <c r="BD99" s="170"/>
      <c r="BE99" s="170"/>
      <c r="BF99" s="171"/>
      <c r="BG99" s="172" t="str">
        <f t="shared" si="26"/>
        <v>n.é.</v>
      </c>
      <c r="BH99" s="173"/>
    </row>
    <row r="100" spans="1:60" ht="20.100000000000001" customHeight="1">
      <c r="A100" s="362" t="s">
        <v>227</v>
      </c>
      <c r="B100" s="363"/>
      <c r="C100" s="144" t="s">
        <v>368</v>
      </c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6"/>
      <c r="AC100" s="197" t="s">
        <v>369</v>
      </c>
      <c r="AD100" s="198"/>
      <c r="AE100" s="405">
        <v>1500</v>
      </c>
      <c r="AF100" s="406"/>
      <c r="AG100" s="406"/>
      <c r="AH100" s="407"/>
      <c r="AI100" s="405">
        <v>12293</v>
      </c>
      <c r="AJ100" s="406"/>
      <c r="AK100" s="406"/>
      <c r="AL100" s="407"/>
      <c r="AM100" s="405">
        <v>12293</v>
      </c>
      <c r="AN100" s="406"/>
      <c r="AO100" s="406"/>
      <c r="AP100" s="407"/>
      <c r="AQ100" s="408" t="s">
        <v>687</v>
      </c>
      <c r="AR100" s="409"/>
      <c r="AS100" s="409"/>
      <c r="AT100" s="410"/>
      <c r="AU100" s="405">
        <v>0</v>
      </c>
      <c r="AV100" s="406"/>
      <c r="AW100" s="406"/>
      <c r="AX100" s="407"/>
      <c r="AY100" s="408" t="s">
        <v>687</v>
      </c>
      <c r="AZ100" s="409"/>
      <c r="BA100" s="409"/>
      <c r="BB100" s="410"/>
      <c r="BC100" s="405">
        <v>12293</v>
      </c>
      <c r="BD100" s="406"/>
      <c r="BE100" s="406"/>
      <c r="BF100" s="407"/>
      <c r="BG100" s="140">
        <f t="shared" si="26"/>
        <v>1</v>
      </c>
      <c r="BH100" s="141"/>
    </row>
    <row r="101" spans="1:60" ht="20.100000000000001" customHeight="1">
      <c r="A101" s="362" t="s">
        <v>228</v>
      </c>
      <c r="B101" s="363"/>
      <c r="C101" s="144" t="s">
        <v>370</v>
      </c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6"/>
      <c r="AC101" s="197" t="s">
        <v>371</v>
      </c>
      <c r="AD101" s="198"/>
      <c r="AE101" s="405"/>
      <c r="AF101" s="406"/>
      <c r="AG101" s="406"/>
      <c r="AH101" s="407"/>
      <c r="AI101" s="405"/>
      <c r="AJ101" s="406"/>
      <c r="AK101" s="406"/>
      <c r="AL101" s="407"/>
      <c r="AM101" s="405"/>
      <c r="AN101" s="406"/>
      <c r="AO101" s="406"/>
      <c r="AP101" s="407"/>
      <c r="AQ101" s="408" t="s">
        <v>687</v>
      </c>
      <c r="AR101" s="409"/>
      <c r="AS101" s="409"/>
      <c r="AT101" s="410"/>
      <c r="AU101" s="405"/>
      <c r="AV101" s="406"/>
      <c r="AW101" s="406"/>
      <c r="AX101" s="407"/>
      <c r="AY101" s="408" t="s">
        <v>687</v>
      </c>
      <c r="AZ101" s="409"/>
      <c r="BA101" s="409"/>
      <c r="BB101" s="410"/>
      <c r="BC101" s="405"/>
      <c r="BD101" s="406"/>
      <c r="BE101" s="406"/>
      <c r="BF101" s="407"/>
      <c r="BG101" s="140" t="str">
        <f t="shared" si="26"/>
        <v>n.é.</v>
      </c>
      <c r="BH101" s="141"/>
    </row>
    <row r="102" spans="1:60" s="3" customFormat="1" ht="20.100000000000001" customHeight="1">
      <c r="A102" s="422" t="s">
        <v>229</v>
      </c>
      <c r="B102" s="423"/>
      <c r="C102" s="164" t="s">
        <v>460</v>
      </c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6"/>
      <c r="AC102" s="192" t="s">
        <v>372</v>
      </c>
      <c r="AD102" s="193"/>
      <c r="AE102" s="424">
        <f>SUM(AE100:AH101)</f>
        <v>1500</v>
      </c>
      <c r="AF102" s="425"/>
      <c r="AG102" s="425"/>
      <c r="AH102" s="426"/>
      <c r="AI102" s="424">
        <f t="shared" ref="AI102" si="51">SUM(AI100:AL101)</f>
        <v>12293</v>
      </c>
      <c r="AJ102" s="425"/>
      <c r="AK102" s="425"/>
      <c r="AL102" s="426"/>
      <c r="AM102" s="424">
        <f t="shared" ref="AM102" si="52">SUM(AM100:AP101)</f>
        <v>12293</v>
      </c>
      <c r="AN102" s="425"/>
      <c r="AO102" s="425"/>
      <c r="AP102" s="426"/>
      <c r="AQ102" s="427" t="s">
        <v>687</v>
      </c>
      <c r="AR102" s="428"/>
      <c r="AS102" s="428"/>
      <c r="AT102" s="429"/>
      <c r="AU102" s="424">
        <f t="shared" ref="AU102" si="53">SUM(AU100:AX101)</f>
        <v>0</v>
      </c>
      <c r="AV102" s="425"/>
      <c r="AW102" s="425"/>
      <c r="AX102" s="426"/>
      <c r="AY102" s="427" t="s">
        <v>687</v>
      </c>
      <c r="AZ102" s="428"/>
      <c r="BA102" s="428"/>
      <c r="BB102" s="429"/>
      <c r="BC102" s="424">
        <f t="shared" ref="BC102" si="54">SUM(BC100:BF101)</f>
        <v>12293</v>
      </c>
      <c r="BD102" s="425"/>
      <c r="BE102" s="425"/>
      <c r="BF102" s="426"/>
      <c r="BG102" s="172">
        <f t="shared" si="26"/>
        <v>1</v>
      </c>
      <c r="BH102" s="173"/>
    </row>
    <row r="103" spans="1:60" ht="20.100000000000001" customHeight="1">
      <c r="A103" s="362" t="s">
        <v>230</v>
      </c>
      <c r="B103" s="363"/>
      <c r="C103" s="194" t="s">
        <v>373</v>
      </c>
      <c r="D103" s="195"/>
      <c r="E103" s="195"/>
      <c r="F103" s="195"/>
      <c r="G103" s="195"/>
      <c r="H103" s="195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5"/>
      <c r="Y103" s="195"/>
      <c r="Z103" s="195"/>
      <c r="AA103" s="195"/>
      <c r="AB103" s="196"/>
      <c r="AC103" s="197" t="s">
        <v>374</v>
      </c>
      <c r="AD103" s="198"/>
      <c r="AE103" s="405">
        <v>0</v>
      </c>
      <c r="AF103" s="406"/>
      <c r="AG103" s="406"/>
      <c r="AH103" s="407"/>
      <c r="AI103" s="405">
        <v>4671</v>
      </c>
      <c r="AJ103" s="406"/>
      <c r="AK103" s="406"/>
      <c r="AL103" s="407"/>
      <c r="AM103" s="405">
        <v>4671</v>
      </c>
      <c r="AN103" s="406"/>
      <c r="AO103" s="406"/>
      <c r="AP103" s="407"/>
      <c r="AQ103" s="408" t="s">
        <v>687</v>
      </c>
      <c r="AR103" s="409"/>
      <c r="AS103" s="409"/>
      <c r="AT103" s="410"/>
      <c r="AU103" s="405">
        <v>0</v>
      </c>
      <c r="AV103" s="406"/>
      <c r="AW103" s="406"/>
      <c r="AX103" s="407"/>
      <c r="AY103" s="408" t="s">
        <v>687</v>
      </c>
      <c r="AZ103" s="409"/>
      <c r="BA103" s="409"/>
      <c r="BB103" s="410"/>
      <c r="BC103" s="405">
        <v>4671</v>
      </c>
      <c r="BD103" s="406"/>
      <c r="BE103" s="406"/>
      <c r="BF103" s="407"/>
      <c r="BG103" s="140">
        <f t="shared" si="26"/>
        <v>1</v>
      </c>
      <c r="BH103" s="141"/>
    </row>
    <row r="104" spans="1:60" ht="20.100000000000001" customHeight="1">
      <c r="A104" s="362" t="s">
        <v>231</v>
      </c>
      <c r="B104" s="363"/>
      <c r="C104" s="194" t="s">
        <v>375</v>
      </c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  <c r="U104" s="195"/>
      <c r="V104" s="195"/>
      <c r="W104" s="195"/>
      <c r="X104" s="195"/>
      <c r="Y104" s="195"/>
      <c r="Z104" s="195"/>
      <c r="AA104" s="195"/>
      <c r="AB104" s="196"/>
      <c r="AC104" s="197" t="s">
        <v>376</v>
      </c>
      <c r="AD104" s="198"/>
      <c r="AE104" s="405"/>
      <c r="AF104" s="406"/>
      <c r="AG104" s="406"/>
      <c r="AH104" s="407"/>
      <c r="AI104" s="405"/>
      <c r="AJ104" s="406"/>
      <c r="AK104" s="406"/>
      <c r="AL104" s="407"/>
      <c r="AM104" s="405"/>
      <c r="AN104" s="406"/>
      <c r="AO104" s="406"/>
      <c r="AP104" s="407"/>
      <c r="AQ104" s="408" t="s">
        <v>687</v>
      </c>
      <c r="AR104" s="409"/>
      <c r="AS104" s="409"/>
      <c r="AT104" s="410"/>
      <c r="AU104" s="405"/>
      <c r="AV104" s="406"/>
      <c r="AW104" s="406"/>
      <c r="AX104" s="407"/>
      <c r="AY104" s="408" t="s">
        <v>687</v>
      </c>
      <c r="AZ104" s="409"/>
      <c r="BA104" s="409"/>
      <c r="BB104" s="410"/>
      <c r="BC104" s="405"/>
      <c r="BD104" s="406"/>
      <c r="BE104" s="406"/>
      <c r="BF104" s="407"/>
      <c r="BG104" s="140" t="str">
        <f t="shared" si="26"/>
        <v>n.é.</v>
      </c>
      <c r="BH104" s="141"/>
    </row>
    <row r="105" spans="1:60" ht="20.100000000000001" customHeight="1">
      <c r="A105" s="362" t="s">
        <v>232</v>
      </c>
      <c r="B105" s="363"/>
      <c r="C105" s="194" t="s">
        <v>377</v>
      </c>
      <c r="D105" s="195"/>
      <c r="E105" s="195"/>
      <c r="F105" s="195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195"/>
      <c r="V105" s="195"/>
      <c r="W105" s="195"/>
      <c r="X105" s="195"/>
      <c r="Y105" s="195"/>
      <c r="Z105" s="195"/>
      <c r="AA105" s="195"/>
      <c r="AB105" s="196"/>
      <c r="AC105" s="197" t="s">
        <v>378</v>
      </c>
      <c r="AD105" s="198"/>
      <c r="AE105" s="405"/>
      <c r="AF105" s="406"/>
      <c r="AG105" s="406"/>
      <c r="AH105" s="407"/>
      <c r="AI105" s="405"/>
      <c r="AJ105" s="406"/>
      <c r="AK105" s="406"/>
      <c r="AL105" s="407"/>
      <c r="AM105" s="405"/>
      <c r="AN105" s="406"/>
      <c r="AO105" s="406"/>
      <c r="AP105" s="407"/>
      <c r="AQ105" s="408" t="s">
        <v>687</v>
      </c>
      <c r="AR105" s="409"/>
      <c r="AS105" s="409"/>
      <c r="AT105" s="410"/>
      <c r="AU105" s="405"/>
      <c r="AV105" s="406"/>
      <c r="AW105" s="406"/>
      <c r="AX105" s="407"/>
      <c r="AY105" s="408" t="s">
        <v>687</v>
      </c>
      <c r="AZ105" s="409"/>
      <c r="BA105" s="409"/>
      <c r="BB105" s="410"/>
      <c r="BC105" s="405"/>
      <c r="BD105" s="406"/>
      <c r="BE105" s="406"/>
      <c r="BF105" s="407"/>
      <c r="BG105" s="140" t="str">
        <f t="shared" si="26"/>
        <v>n.é.</v>
      </c>
      <c r="BH105" s="141"/>
    </row>
    <row r="106" spans="1:60" ht="20.100000000000001" customHeight="1">
      <c r="A106" s="362" t="s">
        <v>233</v>
      </c>
      <c r="B106" s="363"/>
      <c r="C106" s="194" t="s">
        <v>379</v>
      </c>
      <c r="D106" s="195"/>
      <c r="E106" s="195"/>
      <c r="F106" s="195"/>
      <c r="G106" s="195"/>
      <c r="H106" s="195"/>
      <c r="I106" s="195"/>
      <c r="J106" s="195"/>
      <c r="K106" s="195"/>
      <c r="L106" s="195"/>
      <c r="M106" s="195"/>
      <c r="N106" s="195"/>
      <c r="O106" s="195"/>
      <c r="P106" s="195"/>
      <c r="Q106" s="195"/>
      <c r="R106" s="195"/>
      <c r="S106" s="195"/>
      <c r="T106" s="195"/>
      <c r="U106" s="195"/>
      <c r="V106" s="195"/>
      <c r="W106" s="195"/>
      <c r="X106" s="195"/>
      <c r="Y106" s="195"/>
      <c r="Z106" s="195"/>
      <c r="AA106" s="195"/>
      <c r="AB106" s="196"/>
      <c r="AC106" s="197" t="s">
        <v>380</v>
      </c>
      <c r="AD106" s="198"/>
      <c r="AE106" s="405"/>
      <c r="AF106" s="406"/>
      <c r="AG106" s="406"/>
      <c r="AH106" s="407"/>
      <c r="AI106" s="405"/>
      <c r="AJ106" s="406"/>
      <c r="AK106" s="406"/>
      <c r="AL106" s="407"/>
      <c r="AM106" s="405"/>
      <c r="AN106" s="406"/>
      <c r="AO106" s="406"/>
      <c r="AP106" s="407"/>
      <c r="AQ106" s="408" t="s">
        <v>687</v>
      </c>
      <c r="AR106" s="409"/>
      <c r="AS106" s="409"/>
      <c r="AT106" s="410"/>
      <c r="AU106" s="405"/>
      <c r="AV106" s="406"/>
      <c r="AW106" s="406"/>
      <c r="AX106" s="407"/>
      <c r="AY106" s="408" t="s">
        <v>687</v>
      </c>
      <c r="AZ106" s="409"/>
      <c r="BA106" s="409"/>
      <c r="BB106" s="410"/>
      <c r="BC106" s="405"/>
      <c r="BD106" s="406"/>
      <c r="BE106" s="406"/>
      <c r="BF106" s="407"/>
      <c r="BG106" s="140" t="str">
        <f t="shared" si="26"/>
        <v>n.é.</v>
      </c>
      <c r="BH106" s="141"/>
    </row>
    <row r="107" spans="1:60" ht="20.100000000000001" customHeight="1">
      <c r="A107" s="362" t="s">
        <v>234</v>
      </c>
      <c r="B107" s="363"/>
      <c r="C107" s="174" t="s">
        <v>381</v>
      </c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6"/>
      <c r="AC107" s="197" t="s">
        <v>382</v>
      </c>
      <c r="AD107" s="198"/>
      <c r="AE107" s="405"/>
      <c r="AF107" s="406"/>
      <c r="AG107" s="406"/>
      <c r="AH107" s="407"/>
      <c r="AI107" s="405"/>
      <c r="AJ107" s="406"/>
      <c r="AK107" s="406"/>
      <c r="AL107" s="407"/>
      <c r="AM107" s="405"/>
      <c r="AN107" s="406"/>
      <c r="AO107" s="406"/>
      <c r="AP107" s="407"/>
      <c r="AQ107" s="408" t="s">
        <v>687</v>
      </c>
      <c r="AR107" s="409"/>
      <c r="AS107" s="409"/>
      <c r="AT107" s="410"/>
      <c r="AU107" s="405"/>
      <c r="AV107" s="406"/>
      <c r="AW107" s="406"/>
      <c r="AX107" s="407"/>
      <c r="AY107" s="408" t="s">
        <v>687</v>
      </c>
      <c r="AZ107" s="409"/>
      <c r="BA107" s="409"/>
      <c r="BB107" s="410"/>
      <c r="BC107" s="405"/>
      <c r="BD107" s="406"/>
      <c r="BE107" s="406"/>
      <c r="BF107" s="407"/>
      <c r="BG107" s="140" t="str">
        <f t="shared" si="26"/>
        <v>n.é.</v>
      </c>
      <c r="BH107" s="141"/>
    </row>
    <row r="108" spans="1:60" s="3" customFormat="1" ht="20.100000000000001" customHeight="1">
      <c r="A108" s="422" t="s">
        <v>235</v>
      </c>
      <c r="B108" s="423"/>
      <c r="C108" s="177" t="s">
        <v>461</v>
      </c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9"/>
      <c r="AC108" s="192" t="s">
        <v>383</v>
      </c>
      <c r="AD108" s="193"/>
      <c r="AE108" s="169">
        <f>AE94+AE99+SUM(AE102:AH107)</f>
        <v>1500</v>
      </c>
      <c r="AF108" s="170"/>
      <c r="AG108" s="170"/>
      <c r="AH108" s="171"/>
      <c r="AI108" s="169">
        <f t="shared" ref="AI108" si="55">AI94+AI99+SUM(AI102:AL107)</f>
        <v>16964</v>
      </c>
      <c r="AJ108" s="170"/>
      <c r="AK108" s="170"/>
      <c r="AL108" s="171"/>
      <c r="AM108" s="169">
        <f t="shared" ref="AM108" si="56">AM94+AM99+SUM(AM102:AP107)</f>
        <v>16964</v>
      </c>
      <c r="AN108" s="170"/>
      <c r="AO108" s="170"/>
      <c r="AP108" s="171"/>
      <c r="AQ108" s="274" t="s">
        <v>687</v>
      </c>
      <c r="AR108" s="275"/>
      <c r="AS108" s="275"/>
      <c r="AT108" s="276"/>
      <c r="AU108" s="169">
        <f t="shared" ref="AU108" si="57">AU94+AU99+SUM(AU102:AX107)</f>
        <v>0</v>
      </c>
      <c r="AV108" s="170"/>
      <c r="AW108" s="170"/>
      <c r="AX108" s="171"/>
      <c r="AY108" s="274" t="s">
        <v>687</v>
      </c>
      <c r="AZ108" s="275"/>
      <c r="BA108" s="275"/>
      <c r="BB108" s="276"/>
      <c r="BC108" s="169">
        <f t="shared" ref="BC108" si="58">BC94+BC99+SUM(BC102:BF107)</f>
        <v>16964</v>
      </c>
      <c r="BD108" s="170"/>
      <c r="BE108" s="170"/>
      <c r="BF108" s="171"/>
      <c r="BG108" s="172">
        <f t="shared" si="26"/>
        <v>1</v>
      </c>
      <c r="BH108" s="173"/>
    </row>
    <row r="109" spans="1:60" ht="20.100000000000001" customHeight="1">
      <c r="A109" s="362" t="s">
        <v>236</v>
      </c>
      <c r="B109" s="363"/>
      <c r="C109" s="174" t="s">
        <v>384</v>
      </c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6"/>
      <c r="AC109" s="197" t="s">
        <v>385</v>
      </c>
      <c r="AD109" s="198"/>
      <c r="AE109" s="405"/>
      <c r="AF109" s="406"/>
      <c r="AG109" s="406"/>
      <c r="AH109" s="407"/>
      <c r="AI109" s="405"/>
      <c r="AJ109" s="406"/>
      <c r="AK109" s="406"/>
      <c r="AL109" s="407"/>
      <c r="AM109" s="405"/>
      <c r="AN109" s="406"/>
      <c r="AO109" s="406"/>
      <c r="AP109" s="407"/>
      <c r="AQ109" s="408" t="s">
        <v>687</v>
      </c>
      <c r="AR109" s="409"/>
      <c r="AS109" s="409"/>
      <c r="AT109" s="410"/>
      <c r="AU109" s="405"/>
      <c r="AV109" s="406"/>
      <c r="AW109" s="406"/>
      <c r="AX109" s="407"/>
      <c r="AY109" s="408" t="s">
        <v>687</v>
      </c>
      <c r="AZ109" s="409"/>
      <c r="BA109" s="409"/>
      <c r="BB109" s="410"/>
      <c r="BC109" s="405"/>
      <c r="BD109" s="406"/>
      <c r="BE109" s="406"/>
      <c r="BF109" s="407"/>
      <c r="BG109" s="140" t="str">
        <f t="shared" si="26"/>
        <v>n.é.</v>
      </c>
      <c r="BH109" s="141"/>
    </row>
    <row r="110" spans="1:60" ht="20.100000000000001" customHeight="1">
      <c r="A110" s="362" t="s">
        <v>237</v>
      </c>
      <c r="B110" s="363"/>
      <c r="C110" s="174" t="s">
        <v>386</v>
      </c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6"/>
      <c r="AC110" s="197" t="s">
        <v>387</v>
      </c>
      <c r="AD110" s="198"/>
      <c r="AE110" s="405"/>
      <c r="AF110" s="406"/>
      <c r="AG110" s="406"/>
      <c r="AH110" s="407"/>
      <c r="AI110" s="405"/>
      <c r="AJ110" s="406"/>
      <c r="AK110" s="406"/>
      <c r="AL110" s="407"/>
      <c r="AM110" s="405"/>
      <c r="AN110" s="406"/>
      <c r="AO110" s="406"/>
      <c r="AP110" s="407"/>
      <c r="AQ110" s="408" t="s">
        <v>687</v>
      </c>
      <c r="AR110" s="409"/>
      <c r="AS110" s="409"/>
      <c r="AT110" s="410"/>
      <c r="AU110" s="405"/>
      <c r="AV110" s="406"/>
      <c r="AW110" s="406"/>
      <c r="AX110" s="407"/>
      <c r="AY110" s="408" t="s">
        <v>687</v>
      </c>
      <c r="AZ110" s="409"/>
      <c r="BA110" s="409"/>
      <c r="BB110" s="410"/>
      <c r="BC110" s="405"/>
      <c r="BD110" s="406"/>
      <c r="BE110" s="406"/>
      <c r="BF110" s="407"/>
      <c r="BG110" s="140" t="str">
        <f t="shared" si="26"/>
        <v>n.é.</v>
      </c>
      <c r="BH110" s="141"/>
    </row>
    <row r="111" spans="1:60" ht="20.100000000000001" customHeight="1">
      <c r="A111" s="362" t="s">
        <v>238</v>
      </c>
      <c r="B111" s="363"/>
      <c r="C111" s="194" t="s">
        <v>388</v>
      </c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195"/>
      <c r="Q111" s="195"/>
      <c r="R111" s="195"/>
      <c r="S111" s="195"/>
      <c r="T111" s="195"/>
      <c r="U111" s="195"/>
      <c r="V111" s="195"/>
      <c r="W111" s="195"/>
      <c r="X111" s="195"/>
      <c r="Y111" s="195"/>
      <c r="Z111" s="195"/>
      <c r="AA111" s="195"/>
      <c r="AB111" s="196"/>
      <c r="AC111" s="197" t="s">
        <v>389</v>
      </c>
      <c r="AD111" s="198"/>
      <c r="AE111" s="405"/>
      <c r="AF111" s="406"/>
      <c r="AG111" s="406"/>
      <c r="AH111" s="407"/>
      <c r="AI111" s="405"/>
      <c r="AJ111" s="406"/>
      <c r="AK111" s="406"/>
      <c r="AL111" s="407"/>
      <c r="AM111" s="405"/>
      <c r="AN111" s="406"/>
      <c r="AO111" s="406"/>
      <c r="AP111" s="407"/>
      <c r="AQ111" s="408" t="s">
        <v>687</v>
      </c>
      <c r="AR111" s="409"/>
      <c r="AS111" s="409"/>
      <c r="AT111" s="410"/>
      <c r="AU111" s="405"/>
      <c r="AV111" s="406"/>
      <c r="AW111" s="406"/>
      <c r="AX111" s="407"/>
      <c r="AY111" s="408" t="s">
        <v>687</v>
      </c>
      <c r="AZ111" s="409"/>
      <c r="BA111" s="409"/>
      <c r="BB111" s="410"/>
      <c r="BC111" s="405"/>
      <c r="BD111" s="406"/>
      <c r="BE111" s="406"/>
      <c r="BF111" s="407"/>
      <c r="BG111" s="140" t="str">
        <f t="shared" si="26"/>
        <v>n.é.</v>
      </c>
      <c r="BH111" s="141"/>
    </row>
    <row r="112" spans="1:60" ht="20.100000000000001" customHeight="1">
      <c r="A112" s="362" t="s">
        <v>239</v>
      </c>
      <c r="B112" s="363"/>
      <c r="C112" s="194" t="s">
        <v>390</v>
      </c>
      <c r="D112" s="195"/>
      <c r="E112" s="195"/>
      <c r="F112" s="195"/>
      <c r="G112" s="195"/>
      <c r="H112" s="195"/>
      <c r="I112" s="195"/>
      <c r="J112" s="195"/>
      <c r="K112" s="195"/>
      <c r="L112" s="195"/>
      <c r="M112" s="195"/>
      <c r="N112" s="195"/>
      <c r="O112" s="195"/>
      <c r="P112" s="195"/>
      <c r="Q112" s="195"/>
      <c r="R112" s="195"/>
      <c r="S112" s="195"/>
      <c r="T112" s="195"/>
      <c r="U112" s="195"/>
      <c r="V112" s="195"/>
      <c r="W112" s="195"/>
      <c r="X112" s="195"/>
      <c r="Y112" s="195"/>
      <c r="Z112" s="195"/>
      <c r="AA112" s="195"/>
      <c r="AB112" s="196"/>
      <c r="AC112" s="197" t="s">
        <v>391</v>
      </c>
      <c r="AD112" s="198"/>
      <c r="AE112" s="405"/>
      <c r="AF112" s="406"/>
      <c r="AG112" s="406"/>
      <c r="AH112" s="407"/>
      <c r="AI112" s="405"/>
      <c r="AJ112" s="406"/>
      <c r="AK112" s="406"/>
      <c r="AL112" s="407"/>
      <c r="AM112" s="405"/>
      <c r="AN112" s="406"/>
      <c r="AO112" s="406"/>
      <c r="AP112" s="407"/>
      <c r="AQ112" s="408" t="s">
        <v>687</v>
      </c>
      <c r="AR112" s="409"/>
      <c r="AS112" s="409"/>
      <c r="AT112" s="410"/>
      <c r="AU112" s="405"/>
      <c r="AV112" s="406"/>
      <c r="AW112" s="406"/>
      <c r="AX112" s="407"/>
      <c r="AY112" s="408" t="s">
        <v>687</v>
      </c>
      <c r="AZ112" s="409"/>
      <c r="BA112" s="409"/>
      <c r="BB112" s="410"/>
      <c r="BC112" s="405"/>
      <c r="BD112" s="406"/>
      <c r="BE112" s="406"/>
      <c r="BF112" s="407"/>
      <c r="BG112" s="140" t="str">
        <f t="shared" si="26"/>
        <v>n.é.</v>
      </c>
      <c r="BH112" s="141"/>
    </row>
    <row r="113" spans="1:63" s="3" customFormat="1" ht="20.100000000000001" customHeight="1">
      <c r="A113" s="422" t="s">
        <v>240</v>
      </c>
      <c r="B113" s="423"/>
      <c r="C113" s="199" t="s">
        <v>462</v>
      </c>
      <c r="D113" s="200"/>
      <c r="E113" s="200"/>
      <c r="F113" s="200"/>
      <c r="G113" s="200"/>
      <c r="H113" s="200"/>
      <c r="I113" s="200"/>
      <c r="J113" s="200"/>
      <c r="K113" s="200"/>
      <c r="L113" s="200"/>
      <c r="M113" s="200"/>
      <c r="N113" s="200"/>
      <c r="O113" s="200"/>
      <c r="P113" s="200"/>
      <c r="Q113" s="200"/>
      <c r="R113" s="200"/>
      <c r="S113" s="200"/>
      <c r="T113" s="200"/>
      <c r="U113" s="200"/>
      <c r="V113" s="200"/>
      <c r="W113" s="200"/>
      <c r="X113" s="200"/>
      <c r="Y113" s="200"/>
      <c r="Z113" s="200"/>
      <c r="AA113" s="200"/>
      <c r="AB113" s="201"/>
      <c r="AC113" s="192" t="s">
        <v>392</v>
      </c>
      <c r="AD113" s="193"/>
      <c r="AE113" s="169">
        <f>SUM(AE109:AH112)</f>
        <v>0</v>
      </c>
      <c r="AF113" s="170"/>
      <c r="AG113" s="170"/>
      <c r="AH113" s="171"/>
      <c r="AI113" s="169">
        <f t="shared" ref="AI113" si="59">SUM(AI109:AL112)</f>
        <v>0</v>
      </c>
      <c r="AJ113" s="170"/>
      <c r="AK113" s="170"/>
      <c r="AL113" s="171"/>
      <c r="AM113" s="169">
        <f t="shared" ref="AM113" si="60">SUM(AM109:AP112)</f>
        <v>0</v>
      </c>
      <c r="AN113" s="170"/>
      <c r="AO113" s="170"/>
      <c r="AP113" s="171"/>
      <c r="AQ113" s="274" t="s">
        <v>687</v>
      </c>
      <c r="AR113" s="275"/>
      <c r="AS113" s="275"/>
      <c r="AT113" s="276"/>
      <c r="AU113" s="169">
        <f t="shared" ref="AU113" si="61">SUM(AU109:AX112)</f>
        <v>0</v>
      </c>
      <c r="AV113" s="170"/>
      <c r="AW113" s="170"/>
      <c r="AX113" s="171"/>
      <c r="AY113" s="274" t="s">
        <v>687</v>
      </c>
      <c r="AZ113" s="275"/>
      <c r="BA113" s="275"/>
      <c r="BB113" s="276"/>
      <c r="BC113" s="169">
        <f t="shared" ref="BC113" si="62">SUM(BC109:BF112)</f>
        <v>0</v>
      </c>
      <c r="BD113" s="170"/>
      <c r="BE113" s="170"/>
      <c r="BF113" s="171"/>
      <c r="BG113" s="172" t="str">
        <f t="shared" si="26"/>
        <v>n.é.</v>
      </c>
      <c r="BH113" s="173"/>
    </row>
    <row r="114" spans="1:63" ht="20.100000000000001" customHeight="1">
      <c r="A114" s="362" t="s">
        <v>241</v>
      </c>
      <c r="B114" s="363"/>
      <c r="C114" s="174" t="s">
        <v>393</v>
      </c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6"/>
      <c r="AC114" s="197" t="s">
        <v>394</v>
      </c>
      <c r="AD114" s="198"/>
      <c r="AE114" s="405"/>
      <c r="AF114" s="406"/>
      <c r="AG114" s="406"/>
      <c r="AH114" s="407"/>
      <c r="AI114" s="405"/>
      <c r="AJ114" s="406"/>
      <c r="AK114" s="406"/>
      <c r="AL114" s="407"/>
      <c r="AM114" s="405"/>
      <c r="AN114" s="406"/>
      <c r="AO114" s="406"/>
      <c r="AP114" s="407"/>
      <c r="AQ114" s="408" t="s">
        <v>687</v>
      </c>
      <c r="AR114" s="409"/>
      <c r="AS114" s="409"/>
      <c r="AT114" s="410"/>
      <c r="AU114" s="405"/>
      <c r="AV114" s="406"/>
      <c r="AW114" s="406"/>
      <c r="AX114" s="407"/>
      <c r="AY114" s="408" t="s">
        <v>687</v>
      </c>
      <c r="AZ114" s="409"/>
      <c r="BA114" s="409"/>
      <c r="BB114" s="410"/>
      <c r="BC114" s="405"/>
      <c r="BD114" s="406"/>
      <c r="BE114" s="406"/>
      <c r="BF114" s="407"/>
      <c r="BG114" s="140" t="str">
        <f t="shared" si="26"/>
        <v>n.é.</v>
      </c>
      <c r="BH114" s="141"/>
    </row>
    <row r="115" spans="1:63" s="3" customFormat="1" ht="20.100000000000001" customHeight="1">
      <c r="A115" s="376" t="s">
        <v>242</v>
      </c>
      <c r="B115" s="377"/>
      <c r="C115" s="216" t="s">
        <v>463</v>
      </c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  <c r="Z115" s="217"/>
      <c r="AA115" s="217"/>
      <c r="AB115" s="218"/>
      <c r="AC115" s="219" t="s">
        <v>395</v>
      </c>
      <c r="AD115" s="220"/>
      <c r="AE115" s="187">
        <f>AE108+AE113+AE114</f>
        <v>1500</v>
      </c>
      <c r="AF115" s="188"/>
      <c r="AG115" s="188"/>
      <c r="AH115" s="189"/>
      <c r="AI115" s="187">
        <f t="shared" ref="AI115" si="63">AI108+AI113+AI114</f>
        <v>16964</v>
      </c>
      <c r="AJ115" s="188"/>
      <c r="AK115" s="188"/>
      <c r="AL115" s="189"/>
      <c r="AM115" s="187">
        <f t="shared" ref="AM115" si="64">AM108+AM113+AM114</f>
        <v>16964</v>
      </c>
      <c r="AN115" s="188"/>
      <c r="AO115" s="188"/>
      <c r="AP115" s="189"/>
      <c r="AQ115" s="277" t="s">
        <v>687</v>
      </c>
      <c r="AR115" s="278"/>
      <c r="AS115" s="278"/>
      <c r="AT115" s="279"/>
      <c r="AU115" s="187">
        <f t="shared" ref="AU115" si="65">AU108+AU113+AU114</f>
        <v>0</v>
      </c>
      <c r="AV115" s="188"/>
      <c r="AW115" s="188"/>
      <c r="AX115" s="189"/>
      <c r="AY115" s="277" t="s">
        <v>687</v>
      </c>
      <c r="AZ115" s="278"/>
      <c r="BA115" s="278"/>
      <c r="BB115" s="279"/>
      <c r="BC115" s="187">
        <f t="shared" ref="BC115" si="66">BC108+BC113+BC114</f>
        <v>16964</v>
      </c>
      <c r="BD115" s="188"/>
      <c r="BE115" s="188"/>
      <c r="BF115" s="189"/>
      <c r="BG115" s="190">
        <f t="shared" si="26"/>
        <v>1</v>
      </c>
      <c r="BH115" s="191"/>
    </row>
    <row r="116" spans="1:63" s="3" customFormat="1" ht="20.100000000000001" customHeight="1">
      <c r="A116" s="378" t="s">
        <v>563</v>
      </c>
      <c r="B116" s="379"/>
      <c r="C116" s="10" t="s">
        <v>469</v>
      </c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2"/>
      <c r="AC116" s="8"/>
      <c r="AD116" s="9"/>
      <c r="AE116" s="430">
        <f>AE90+AE115</f>
        <v>323534</v>
      </c>
      <c r="AF116" s="431"/>
      <c r="AG116" s="431"/>
      <c r="AH116" s="432"/>
      <c r="AI116" s="430">
        <f t="shared" ref="AI116" si="67">AI90+AI115</f>
        <v>398395</v>
      </c>
      <c r="AJ116" s="431"/>
      <c r="AK116" s="431"/>
      <c r="AL116" s="432"/>
      <c r="AM116" s="430">
        <f t="shared" ref="AM116" si="68">AM90+AM115</f>
        <v>364748</v>
      </c>
      <c r="AN116" s="431"/>
      <c r="AO116" s="431"/>
      <c r="AP116" s="432"/>
      <c r="AQ116" s="280" t="s">
        <v>687</v>
      </c>
      <c r="AR116" s="281"/>
      <c r="AS116" s="281"/>
      <c r="AT116" s="282"/>
      <c r="AU116" s="430">
        <f t="shared" ref="AU116" si="69">AU90+AU115</f>
        <v>7</v>
      </c>
      <c r="AV116" s="431"/>
      <c r="AW116" s="431"/>
      <c r="AX116" s="432"/>
      <c r="AY116" s="280" t="s">
        <v>687</v>
      </c>
      <c r="AZ116" s="281"/>
      <c r="BA116" s="281"/>
      <c r="BB116" s="282"/>
      <c r="BC116" s="430">
        <f t="shared" ref="BC116" si="70">BC90+BC115</f>
        <v>354177</v>
      </c>
      <c r="BD116" s="431"/>
      <c r="BE116" s="431"/>
      <c r="BF116" s="432"/>
      <c r="BG116" s="286">
        <f t="shared" si="26"/>
        <v>0.88900965122554254</v>
      </c>
      <c r="BH116" s="287"/>
      <c r="BI116" s="452">
        <f>BC116-AI116</f>
        <v>-44218</v>
      </c>
      <c r="BJ116" s="452"/>
      <c r="BK116" s="452"/>
    </row>
    <row r="117" spans="1:63" ht="20.100000000000001" customHeight="1">
      <c r="A117" s="362" t="s">
        <v>564</v>
      </c>
      <c r="B117" s="363"/>
      <c r="C117" s="204" t="s">
        <v>20</v>
      </c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  <c r="AA117" s="205"/>
      <c r="AB117" s="206"/>
      <c r="AC117" s="214" t="s">
        <v>51</v>
      </c>
      <c r="AD117" s="215"/>
      <c r="AE117" s="405">
        <f>(20203-5102)*1.1+9965+2000</f>
        <v>28576.100000000002</v>
      </c>
      <c r="AF117" s="434"/>
      <c r="AG117" s="434"/>
      <c r="AH117" s="435"/>
      <c r="AI117" s="433">
        <v>54254</v>
      </c>
      <c r="AJ117" s="434"/>
      <c r="AK117" s="434"/>
      <c r="AL117" s="435"/>
      <c r="AM117" s="433">
        <v>0</v>
      </c>
      <c r="AN117" s="434"/>
      <c r="AO117" s="434"/>
      <c r="AP117" s="435"/>
      <c r="AQ117" s="433">
        <v>47162</v>
      </c>
      <c r="AR117" s="434"/>
      <c r="AS117" s="434"/>
      <c r="AT117" s="435"/>
      <c r="AU117" s="433">
        <v>72692</v>
      </c>
      <c r="AV117" s="434"/>
      <c r="AW117" s="434"/>
      <c r="AX117" s="435"/>
      <c r="AY117" s="433">
        <v>0</v>
      </c>
      <c r="AZ117" s="434"/>
      <c r="BA117" s="434"/>
      <c r="BB117" s="435"/>
      <c r="BC117" s="433">
        <v>47162</v>
      </c>
      <c r="BD117" s="434"/>
      <c r="BE117" s="434"/>
      <c r="BF117" s="435"/>
      <c r="BG117" s="202">
        <f t="shared" si="26"/>
        <v>0.86928152762929922</v>
      </c>
      <c r="BH117" s="203"/>
    </row>
    <row r="118" spans="1:63" ht="20.100000000000001" customHeight="1">
      <c r="A118" s="362" t="s">
        <v>565</v>
      </c>
      <c r="B118" s="363"/>
      <c r="C118" s="204" t="s">
        <v>47</v>
      </c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6"/>
      <c r="AC118" s="207" t="s">
        <v>50</v>
      </c>
      <c r="AD118" s="208"/>
      <c r="AE118" s="433">
        <v>0</v>
      </c>
      <c r="AF118" s="434"/>
      <c r="AG118" s="434"/>
      <c r="AH118" s="435"/>
      <c r="AI118" s="433">
        <v>101</v>
      </c>
      <c r="AJ118" s="434"/>
      <c r="AK118" s="434"/>
      <c r="AL118" s="435"/>
      <c r="AM118" s="433">
        <v>0</v>
      </c>
      <c r="AN118" s="434"/>
      <c r="AO118" s="434"/>
      <c r="AP118" s="435"/>
      <c r="AQ118" s="433">
        <v>101</v>
      </c>
      <c r="AR118" s="434"/>
      <c r="AS118" s="434"/>
      <c r="AT118" s="435"/>
      <c r="AU118" s="433">
        <v>0</v>
      </c>
      <c r="AV118" s="434"/>
      <c r="AW118" s="434"/>
      <c r="AX118" s="435"/>
      <c r="AY118" s="433">
        <v>0</v>
      </c>
      <c r="AZ118" s="434"/>
      <c r="BA118" s="434"/>
      <c r="BB118" s="435"/>
      <c r="BC118" s="433">
        <v>101</v>
      </c>
      <c r="BD118" s="434"/>
      <c r="BE118" s="434"/>
      <c r="BF118" s="435"/>
      <c r="BG118" s="202">
        <f t="shared" si="26"/>
        <v>1</v>
      </c>
      <c r="BH118" s="203"/>
    </row>
    <row r="119" spans="1:63" ht="20.100000000000001" customHeight="1">
      <c r="A119" s="362" t="s">
        <v>566</v>
      </c>
      <c r="B119" s="363"/>
      <c r="C119" s="204" t="s">
        <v>46</v>
      </c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6"/>
      <c r="AC119" s="207" t="s">
        <v>49</v>
      </c>
      <c r="AD119" s="208"/>
      <c r="AE119" s="433"/>
      <c r="AF119" s="434"/>
      <c r="AG119" s="434"/>
      <c r="AH119" s="435"/>
      <c r="AI119" s="433"/>
      <c r="AJ119" s="434"/>
      <c r="AK119" s="434"/>
      <c r="AL119" s="435"/>
      <c r="AM119" s="433"/>
      <c r="AN119" s="434"/>
      <c r="AO119" s="434"/>
      <c r="AP119" s="435"/>
      <c r="AQ119" s="433"/>
      <c r="AR119" s="434"/>
      <c r="AS119" s="434"/>
      <c r="AT119" s="435"/>
      <c r="AU119" s="433"/>
      <c r="AV119" s="434"/>
      <c r="AW119" s="434"/>
      <c r="AX119" s="435"/>
      <c r="AY119" s="433"/>
      <c r="AZ119" s="434"/>
      <c r="BA119" s="434"/>
      <c r="BB119" s="435"/>
      <c r="BC119" s="433"/>
      <c r="BD119" s="434"/>
      <c r="BE119" s="434"/>
      <c r="BF119" s="435"/>
      <c r="BG119" s="202" t="str">
        <f t="shared" si="26"/>
        <v>n.é.</v>
      </c>
      <c r="BH119" s="203"/>
    </row>
    <row r="120" spans="1:63" ht="20.100000000000001" customHeight="1">
      <c r="A120" s="362" t="s">
        <v>567</v>
      </c>
      <c r="B120" s="363"/>
      <c r="C120" s="221" t="s">
        <v>19</v>
      </c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3"/>
      <c r="AC120" s="207" t="s">
        <v>48</v>
      </c>
      <c r="AD120" s="208"/>
      <c r="AE120" s="433"/>
      <c r="AF120" s="434"/>
      <c r="AG120" s="434"/>
      <c r="AH120" s="435"/>
      <c r="AI120" s="433"/>
      <c r="AJ120" s="434"/>
      <c r="AK120" s="434"/>
      <c r="AL120" s="435"/>
      <c r="AM120" s="433"/>
      <c r="AN120" s="434"/>
      <c r="AO120" s="434"/>
      <c r="AP120" s="435"/>
      <c r="AQ120" s="433"/>
      <c r="AR120" s="434"/>
      <c r="AS120" s="434"/>
      <c r="AT120" s="435"/>
      <c r="AU120" s="433"/>
      <c r="AV120" s="434"/>
      <c r="AW120" s="434"/>
      <c r="AX120" s="435"/>
      <c r="AY120" s="433"/>
      <c r="AZ120" s="434"/>
      <c r="BA120" s="434"/>
      <c r="BB120" s="435"/>
      <c r="BC120" s="433"/>
      <c r="BD120" s="434"/>
      <c r="BE120" s="434"/>
      <c r="BF120" s="435"/>
      <c r="BG120" s="202" t="str">
        <f t="shared" si="26"/>
        <v>n.é.</v>
      </c>
      <c r="BH120" s="203"/>
    </row>
    <row r="121" spans="1:63" ht="20.100000000000001" customHeight="1">
      <c r="A121" s="362" t="s">
        <v>568</v>
      </c>
      <c r="B121" s="363"/>
      <c r="C121" s="221" t="s">
        <v>16</v>
      </c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3"/>
      <c r="AC121" s="207" t="s">
        <v>45</v>
      </c>
      <c r="AD121" s="208"/>
      <c r="AE121" s="433"/>
      <c r="AF121" s="434"/>
      <c r="AG121" s="434"/>
      <c r="AH121" s="435"/>
      <c r="AI121" s="433"/>
      <c r="AJ121" s="434"/>
      <c r="AK121" s="434"/>
      <c r="AL121" s="435"/>
      <c r="AM121" s="433"/>
      <c r="AN121" s="434"/>
      <c r="AO121" s="434"/>
      <c r="AP121" s="435"/>
      <c r="AQ121" s="433"/>
      <c r="AR121" s="434"/>
      <c r="AS121" s="434"/>
      <c r="AT121" s="435"/>
      <c r="AU121" s="433"/>
      <c r="AV121" s="434"/>
      <c r="AW121" s="434"/>
      <c r="AX121" s="435"/>
      <c r="AY121" s="433"/>
      <c r="AZ121" s="434"/>
      <c r="BA121" s="434"/>
      <c r="BB121" s="435"/>
      <c r="BC121" s="433"/>
      <c r="BD121" s="434"/>
      <c r="BE121" s="434"/>
      <c r="BF121" s="435"/>
      <c r="BG121" s="202" t="str">
        <f t="shared" si="26"/>
        <v>n.é.</v>
      </c>
      <c r="BH121" s="203"/>
    </row>
    <row r="122" spans="1:63" ht="20.100000000000001" customHeight="1">
      <c r="A122" s="362" t="s">
        <v>569</v>
      </c>
      <c r="B122" s="363"/>
      <c r="C122" s="221" t="s">
        <v>17</v>
      </c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3"/>
      <c r="AC122" s="207" t="s">
        <v>44</v>
      </c>
      <c r="AD122" s="208"/>
      <c r="AE122" s="433"/>
      <c r="AF122" s="434"/>
      <c r="AG122" s="434"/>
      <c r="AH122" s="435"/>
      <c r="AI122" s="433"/>
      <c r="AJ122" s="434"/>
      <c r="AK122" s="434"/>
      <c r="AL122" s="435"/>
      <c r="AM122" s="433"/>
      <c r="AN122" s="434"/>
      <c r="AO122" s="434"/>
      <c r="AP122" s="435"/>
      <c r="AQ122" s="433"/>
      <c r="AR122" s="434"/>
      <c r="AS122" s="434"/>
      <c r="AT122" s="435"/>
      <c r="AU122" s="433"/>
      <c r="AV122" s="434"/>
      <c r="AW122" s="434"/>
      <c r="AX122" s="435"/>
      <c r="AY122" s="433"/>
      <c r="AZ122" s="434"/>
      <c r="BA122" s="434"/>
      <c r="BB122" s="435"/>
      <c r="BC122" s="433"/>
      <c r="BD122" s="434"/>
      <c r="BE122" s="434"/>
      <c r="BF122" s="435"/>
      <c r="BG122" s="202" t="str">
        <f t="shared" si="26"/>
        <v>n.é.</v>
      </c>
      <c r="BH122" s="203"/>
    </row>
    <row r="123" spans="1:63" ht="20.100000000000001" customHeight="1">
      <c r="A123" s="362" t="s">
        <v>570</v>
      </c>
      <c r="B123" s="363"/>
      <c r="C123" s="221" t="s">
        <v>21</v>
      </c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3"/>
      <c r="AC123" s="207" t="s">
        <v>43</v>
      </c>
      <c r="AD123" s="208"/>
      <c r="AE123" s="405">
        <f>1727-147</f>
        <v>1580</v>
      </c>
      <c r="AF123" s="434"/>
      <c r="AG123" s="434"/>
      <c r="AH123" s="435"/>
      <c r="AI123" s="433">
        <v>1580</v>
      </c>
      <c r="AJ123" s="434"/>
      <c r="AK123" s="434"/>
      <c r="AL123" s="435"/>
      <c r="AM123" s="433">
        <v>0</v>
      </c>
      <c r="AN123" s="434"/>
      <c r="AO123" s="434"/>
      <c r="AP123" s="435"/>
      <c r="AQ123" s="433">
        <v>1430</v>
      </c>
      <c r="AR123" s="434"/>
      <c r="AS123" s="434"/>
      <c r="AT123" s="435"/>
      <c r="AU123" s="433">
        <v>5340</v>
      </c>
      <c r="AV123" s="434"/>
      <c r="AW123" s="434"/>
      <c r="AX123" s="435"/>
      <c r="AY123" s="433">
        <v>0</v>
      </c>
      <c r="AZ123" s="434"/>
      <c r="BA123" s="434"/>
      <c r="BB123" s="435"/>
      <c r="BC123" s="433">
        <v>1430</v>
      </c>
      <c r="BD123" s="434"/>
      <c r="BE123" s="434"/>
      <c r="BF123" s="435"/>
      <c r="BG123" s="202">
        <f t="shared" si="26"/>
        <v>0.90506329113924056</v>
      </c>
      <c r="BH123" s="203"/>
    </row>
    <row r="124" spans="1:63" ht="20.100000000000001" customHeight="1">
      <c r="A124" s="362" t="s">
        <v>571</v>
      </c>
      <c r="B124" s="363"/>
      <c r="C124" s="221" t="s">
        <v>41</v>
      </c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3"/>
      <c r="AC124" s="207" t="s">
        <v>42</v>
      </c>
      <c r="AD124" s="208"/>
      <c r="AE124" s="433"/>
      <c r="AF124" s="434"/>
      <c r="AG124" s="434"/>
      <c r="AH124" s="435"/>
      <c r="AI124" s="433"/>
      <c r="AJ124" s="434"/>
      <c r="AK124" s="434"/>
      <c r="AL124" s="435"/>
      <c r="AM124" s="433"/>
      <c r="AN124" s="434"/>
      <c r="AO124" s="434"/>
      <c r="AP124" s="435"/>
      <c r="AQ124" s="433"/>
      <c r="AR124" s="434"/>
      <c r="AS124" s="434"/>
      <c r="AT124" s="435"/>
      <c r="AU124" s="433"/>
      <c r="AV124" s="434"/>
      <c r="AW124" s="434"/>
      <c r="AX124" s="435"/>
      <c r="AY124" s="433"/>
      <c r="AZ124" s="434"/>
      <c r="BA124" s="434"/>
      <c r="BB124" s="435"/>
      <c r="BC124" s="433"/>
      <c r="BD124" s="434"/>
      <c r="BE124" s="434"/>
      <c r="BF124" s="435"/>
      <c r="BG124" s="202" t="str">
        <f t="shared" si="26"/>
        <v>n.é.</v>
      </c>
      <c r="BH124" s="203"/>
    </row>
    <row r="125" spans="1:63" ht="20.100000000000001" customHeight="1">
      <c r="A125" s="362" t="s">
        <v>572</v>
      </c>
      <c r="B125" s="363"/>
      <c r="C125" s="224" t="s">
        <v>18</v>
      </c>
      <c r="D125" s="225"/>
      <c r="E125" s="225"/>
      <c r="F125" s="225"/>
      <c r="G125" s="225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6"/>
      <c r="AC125" s="207" t="s">
        <v>40</v>
      </c>
      <c r="AD125" s="208"/>
      <c r="AE125" s="433">
        <v>0</v>
      </c>
      <c r="AF125" s="434"/>
      <c r="AG125" s="434"/>
      <c r="AH125" s="435"/>
      <c r="AI125" s="433">
        <v>4</v>
      </c>
      <c r="AJ125" s="434"/>
      <c r="AK125" s="434"/>
      <c r="AL125" s="435"/>
      <c r="AM125" s="433">
        <v>0</v>
      </c>
      <c r="AN125" s="434"/>
      <c r="AO125" s="434"/>
      <c r="AP125" s="435"/>
      <c r="AQ125" s="433">
        <v>4</v>
      </c>
      <c r="AR125" s="434"/>
      <c r="AS125" s="434"/>
      <c r="AT125" s="435"/>
      <c r="AU125" s="433">
        <v>0</v>
      </c>
      <c r="AV125" s="434"/>
      <c r="AW125" s="434"/>
      <c r="AX125" s="435"/>
      <c r="AY125" s="433">
        <v>0</v>
      </c>
      <c r="AZ125" s="434"/>
      <c r="BA125" s="434"/>
      <c r="BB125" s="435"/>
      <c r="BC125" s="433">
        <v>4</v>
      </c>
      <c r="BD125" s="434"/>
      <c r="BE125" s="434"/>
      <c r="BF125" s="435"/>
      <c r="BG125" s="202">
        <f t="shared" si="26"/>
        <v>1</v>
      </c>
      <c r="BH125" s="203"/>
    </row>
    <row r="126" spans="1:63" ht="20.100000000000001" customHeight="1">
      <c r="A126" s="362" t="s">
        <v>573</v>
      </c>
      <c r="B126" s="363"/>
      <c r="C126" s="224" t="s">
        <v>37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6"/>
      <c r="AC126" s="207" t="s">
        <v>39</v>
      </c>
      <c r="AD126" s="208"/>
      <c r="AE126" s="433"/>
      <c r="AF126" s="434"/>
      <c r="AG126" s="434"/>
      <c r="AH126" s="435"/>
      <c r="AI126" s="433"/>
      <c r="AJ126" s="434"/>
      <c r="AK126" s="434"/>
      <c r="AL126" s="435"/>
      <c r="AM126" s="433"/>
      <c r="AN126" s="434"/>
      <c r="AO126" s="434"/>
      <c r="AP126" s="435"/>
      <c r="AQ126" s="433"/>
      <c r="AR126" s="434"/>
      <c r="AS126" s="434"/>
      <c r="AT126" s="435"/>
      <c r="AU126" s="433"/>
      <c r="AV126" s="434"/>
      <c r="AW126" s="434"/>
      <c r="AX126" s="435"/>
      <c r="AY126" s="433"/>
      <c r="AZ126" s="434"/>
      <c r="BA126" s="434"/>
      <c r="BB126" s="435"/>
      <c r="BC126" s="433"/>
      <c r="BD126" s="434"/>
      <c r="BE126" s="434"/>
      <c r="BF126" s="435"/>
      <c r="BG126" s="202" t="str">
        <f t="shared" si="26"/>
        <v>n.é.</v>
      </c>
      <c r="BH126" s="203"/>
    </row>
    <row r="127" spans="1:63" ht="20.100000000000001" customHeight="1">
      <c r="A127" s="362" t="s">
        <v>574</v>
      </c>
      <c r="B127" s="363"/>
      <c r="C127" s="224" t="s">
        <v>36</v>
      </c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6"/>
      <c r="AC127" s="207" t="s">
        <v>38</v>
      </c>
      <c r="AD127" s="208"/>
      <c r="AE127" s="433"/>
      <c r="AF127" s="434"/>
      <c r="AG127" s="434"/>
      <c r="AH127" s="435"/>
      <c r="AI127" s="433"/>
      <c r="AJ127" s="434"/>
      <c r="AK127" s="434"/>
      <c r="AL127" s="435"/>
      <c r="AM127" s="433"/>
      <c r="AN127" s="434"/>
      <c r="AO127" s="434"/>
      <c r="AP127" s="435"/>
      <c r="AQ127" s="433"/>
      <c r="AR127" s="434"/>
      <c r="AS127" s="434"/>
      <c r="AT127" s="435"/>
      <c r="AU127" s="433"/>
      <c r="AV127" s="434"/>
      <c r="AW127" s="434"/>
      <c r="AX127" s="435"/>
      <c r="AY127" s="433"/>
      <c r="AZ127" s="434"/>
      <c r="BA127" s="434"/>
      <c r="BB127" s="435"/>
      <c r="BC127" s="433"/>
      <c r="BD127" s="434"/>
      <c r="BE127" s="434"/>
      <c r="BF127" s="435"/>
      <c r="BG127" s="202" t="str">
        <f t="shared" si="26"/>
        <v>n.é.</v>
      </c>
      <c r="BH127" s="203"/>
    </row>
    <row r="128" spans="1:63" s="2" customFormat="1" ht="20.100000000000001" customHeight="1">
      <c r="A128" s="362" t="s">
        <v>575</v>
      </c>
      <c r="B128" s="363"/>
      <c r="C128" s="224" t="s">
        <v>35</v>
      </c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6"/>
      <c r="AC128" s="207" t="s">
        <v>34</v>
      </c>
      <c r="AD128" s="208"/>
      <c r="AE128" s="433"/>
      <c r="AF128" s="434"/>
      <c r="AG128" s="434"/>
      <c r="AH128" s="435"/>
      <c r="AI128" s="433"/>
      <c r="AJ128" s="434"/>
      <c r="AK128" s="434"/>
      <c r="AL128" s="435"/>
      <c r="AM128" s="433"/>
      <c r="AN128" s="434"/>
      <c r="AO128" s="434"/>
      <c r="AP128" s="435"/>
      <c r="AQ128" s="433"/>
      <c r="AR128" s="434"/>
      <c r="AS128" s="434"/>
      <c r="AT128" s="435"/>
      <c r="AU128" s="433"/>
      <c r="AV128" s="434"/>
      <c r="AW128" s="434"/>
      <c r="AX128" s="435"/>
      <c r="AY128" s="433"/>
      <c r="AZ128" s="434"/>
      <c r="BA128" s="434"/>
      <c r="BB128" s="435"/>
      <c r="BC128" s="433"/>
      <c r="BD128" s="434"/>
      <c r="BE128" s="434"/>
      <c r="BF128" s="435"/>
      <c r="BG128" s="202" t="str">
        <f t="shared" si="26"/>
        <v>n.é.</v>
      </c>
      <c r="BH128" s="203"/>
    </row>
    <row r="129" spans="1:60" s="2" customFormat="1" ht="20.100000000000001" customHeight="1">
      <c r="A129" s="362" t="s">
        <v>576</v>
      </c>
      <c r="B129" s="363"/>
      <c r="C129" s="224" t="s">
        <v>25</v>
      </c>
      <c r="D129" s="225"/>
      <c r="E129" s="225"/>
      <c r="F129" s="225"/>
      <c r="G129" s="225"/>
      <c r="H129" s="225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6"/>
      <c r="AC129" s="207" t="s">
        <v>33</v>
      </c>
      <c r="AD129" s="208"/>
      <c r="AE129" s="433">
        <v>0</v>
      </c>
      <c r="AF129" s="434"/>
      <c r="AG129" s="434"/>
      <c r="AH129" s="435"/>
      <c r="AI129" s="433">
        <v>564</v>
      </c>
      <c r="AJ129" s="434"/>
      <c r="AK129" s="434"/>
      <c r="AL129" s="435"/>
      <c r="AM129" s="433">
        <v>0</v>
      </c>
      <c r="AN129" s="434"/>
      <c r="AO129" s="434"/>
      <c r="AP129" s="435"/>
      <c r="AQ129" s="433">
        <v>564</v>
      </c>
      <c r="AR129" s="434"/>
      <c r="AS129" s="434"/>
      <c r="AT129" s="435"/>
      <c r="AU129" s="433">
        <v>0</v>
      </c>
      <c r="AV129" s="434"/>
      <c r="AW129" s="434"/>
      <c r="AX129" s="435"/>
      <c r="AY129" s="433">
        <v>0</v>
      </c>
      <c r="AZ129" s="434"/>
      <c r="BA129" s="434"/>
      <c r="BB129" s="435"/>
      <c r="BC129" s="433">
        <v>564</v>
      </c>
      <c r="BD129" s="434"/>
      <c r="BE129" s="434"/>
      <c r="BF129" s="435"/>
      <c r="BG129" s="202">
        <f t="shared" si="26"/>
        <v>1</v>
      </c>
      <c r="BH129" s="203"/>
    </row>
    <row r="130" spans="1:60" s="2" customFormat="1" ht="20.100000000000001" customHeight="1">
      <c r="A130" s="422" t="s">
        <v>578</v>
      </c>
      <c r="B130" s="423"/>
      <c r="C130" s="227" t="s">
        <v>472</v>
      </c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9"/>
      <c r="AC130" s="230" t="s">
        <v>27</v>
      </c>
      <c r="AD130" s="231"/>
      <c r="AE130" s="169">
        <f>SUM(AE117:AH129)</f>
        <v>30156.100000000002</v>
      </c>
      <c r="AF130" s="170"/>
      <c r="AG130" s="170"/>
      <c r="AH130" s="171"/>
      <c r="AI130" s="169">
        <f t="shared" ref="AI130" si="71">SUM(AI117:AL129)</f>
        <v>56503</v>
      </c>
      <c r="AJ130" s="170"/>
      <c r="AK130" s="170"/>
      <c r="AL130" s="171"/>
      <c r="AM130" s="169">
        <f t="shared" ref="AM130" si="72">SUM(AM117:AP129)</f>
        <v>0</v>
      </c>
      <c r="AN130" s="170"/>
      <c r="AO130" s="170"/>
      <c r="AP130" s="171"/>
      <c r="AQ130" s="169">
        <f t="shared" ref="AQ130" si="73">SUM(AQ117:AT129)</f>
        <v>49261</v>
      </c>
      <c r="AR130" s="170"/>
      <c r="AS130" s="170"/>
      <c r="AT130" s="171"/>
      <c r="AU130" s="169">
        <f t="shared" ref="AU130" si="74">SUM(AU117:AX129)</f>
        <v>78032</v>
      </c>
      <c r="AV130" s="170"/>
      <c r="AW130" s="170"/>
      <c r="AX130" s="171"/>
      <c r="AY130" s="169">
        <f t="shared" ref="AY130" si="75">SUM(AY117:BB129)</f>
        <v>0</v>
      </c>
      <c r="AZ130" s="170"/>
      <c r="BA130" s="170"/>
      <c r="BB130" s="171"/>
      <c r="BC130" s="169">
        <f t="shared" ref="BC130" si="76">SUM(BC117:BF129)</f>
        <v>49261</v>
      </c>
      <c r="BD130" s="170"/>
      <c r="BE130" s="170"/>
      <c r="BF130" s="171"/>
      <c r="BG130" s="172">
        <f t="shared" si="26"/>
        <v>0.87182981434614093</v>
      </c>
      <c r="BH130" s="173"/>
    </row>
    <row r="131" spans="1:60" ht="20.100000000000001" customHeight="1">
      <c r="A131" s="362" t="s">
        <v>579</v>
      </c>
      <c r="B131" s="363"/>
      <c r="C131" s="224" t="s">
        <v>22</v>
      </c>
      <c r="D131" s="225"/>
      <c r="E131" s="225"/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6"/>
      <c r="AC131" s="207" t="s">
        <v>28</v>
      </c>
      <c r="AD131" s="208"/>
      <c r="AE131" s="405">
        <f>6781+250</f>
        <v>7031</v>
      </c>
      <c r="AF131" s="434"/>
      <c r="AG131" s="434"/>
      <c r="AH131" s="435"/>
      <c r="AI131" s="433">
        <v>8524</v>
      </c>
      <c r="AJ131" s="434"/>
      <c r="AK131" s="434"/>
      <c r="AL131" s="435"/>
      <c r="AM131" s="433">
        <v>0</v>
      </c>
      <c r="AN131" s="434"/>
      <c r="AO131" s="434"/>
      <c r="AP131" s="435"/>
      <c r="AQ131" s="433">
        <v>8524</v>
      </c>
      <c r="AR131" s="434"/>
      <c r="AS131" s="434"/>
      <c r="AT131" s="435"/>
      <c r="AU131" s="433">
        <v>19022</v>
      </c>
      <c r="AV131" s="434"/>
      <c r="AW131" s="434"/>
      <c r="AX131" s="435"/>
      <c r="AY131" s="433">
        <v>0</v>
      </c>
      <c r="AZ131" s="434"/>
      <c r="BA131" s="434"/>
      <c r="BB131" s="435"/>
      <c r="BC131" s="433">
        <v>8524</v>
      </c>
      <c r="BD131" s="434"/>
      <c r="BE131" s="434"/>
      <c r="BF131" s="435"/>
      <c r="BG131" s="202">
        <f t="shared" si="26"/>
        <v>1</v>
      </c>
      <c r="BH131" s="203"/>
    </row>
    <row r="132" spans="1:60" ht="20.100000000000001" customHeight="1">
      <c r="A132" s="362" t="s">
        <v>580</v>
      </c>
      <c r="B132" s="363"/>
      <c r="C132" s="144" t="s">
        <v>447</v>
      </c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6"/>
      <c r="AC132" s="207" t="s">
        <v>29</v>
      </c>
      <c r="AD132" s="208"/>
      <c r="AE132" s="433"/>
      <c r="AF132" s="434"/>
      <c r="AG132" s="434"/>
      <c r="AH132" s="435"/>
      <c r="AI132" s="433"/>
      <c r="AJ132" s="434"/>
      <c r="AK132" s="434"/>
      <c r="AL132" s="435"/>
      <c r="AM132" s="433"/>
      <c r="AN132" s="434"/>
      <c r="AO132" s="434"/>
      <c r="AP132" s="435"/>
      <c r="AQ132" s="433"/>
      <c r="AR132" s="434"/>
      <c r="AS132" s="434"/>
      <c r="AT132" s="435"/>
      <c r="AU132" s="433"/>
      <c r="AV132" s="434"/>
      <c r="AW132" s="434"/>
      <c r="AX132" s="435"/>
      <c r="AY132" s="433"/>
      <c r="AZ132" s="434"/>
      <c r="BA132" s="434"/>
      <c r="BB132" s="435"/>
      <c r="BC132" s="433"/>
      <c r="BD132" s="434"/>
      <c r="BE132" s="434"/>
      <c r="BF132" s="435"/>
      <c r="BG132" s="202" t="str">
        <f t="shared" si="26"/>
        <v>n.é.</v>
      </c>
      <c r="BH132" s="203"/>
    </row>
    <row r="133" spans="1:60" ht="20.100000000000001" customHeight="1">
      <c r="A133" s="362" t="s">
        <v>581</v>
      </c>
      <c r="B133" s="363"/>
      <c r="C133" s="232" t="s">
        <v>23</v>
      </c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4"/>
      <c r="AC133" s="207" t="s">
        <v>30</v>
      </c>
      <c r="AD133" s="208"/>
      <c r="AE133" s="405">
        <f>609+400</f>
        <v>1009</v>
      </c>
      <c r="AF133" s="434"/>
      <c r="AG133" s="434"/>
      <c r="AH133" s="435"/>
      <c r="AI133" s="433">
        <v>1009</v>
      </c>
      <c r="AJ133" s="434"/>
      <c r="AK133" s="434"/>
      <c r="AL133" s="435"/>
      <c r="AM133" s="433">
        <v>0</v>
      </c>
      <c r="AN133" s="434"/>
      <c r="AO133" s="434"/>
      <c r="AP133" s="435"/>
      <c r="AQ133" s="433">
        <v>918</v>
      </c>
      <c r="AR133" s="434"/>
      <c r="AS133" s="434"/>
      <c r="AT133" s="435"/>
      <c r="AU133" s="433">
        <v>0</v>
      </c>
      <c r="AV133" s="434"/>
      <c r="AW133" s="434"/>
      <c r="AX133" s="435"/>
      <c r="AY133" s="433">
        <v>0</v>
      </c>
      <c r="AZ133" s="434"/>
      <c r="BA133" s="434"/>
      <c r="BB133" s="435"/>
      <c r="BC133" s="433">
        <v>918</v>
      </c>
      <c r="BD133" s="434"/>
      <c r="BE133" s="434"/>
      <c r="BF133" s="435"/>
      <c r="BG133" s="202">
        <f t="shared" si="26"/>
        <v>0.90981169474727452</v>
      </c>
      <c r="BH133" s="203"/>
    </row>
    <row r="134" spans="1:60" ht="20.100000000000001" customHeight="1">
      <c r="A134" s="422" t="s">
        <v>582</v>
      </c>
      <c r="B134" s="423"/>
      <c r="C134" s="164" t="s">
        <v>473</v>
      </c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6"/>
      <c r="AC134" s="230" t="s">
        <v>31</v>
      </c>
      <c r="AD134" s="231"/>
      <c r="AE134" s="169">
        <f>SUM(AE131:AH133)</f>
        <v>8040</v>
      </c>
      <c r="AF134" s="170"/>
      <c r="AG134" s="170"/>
      <c r="AH134" s="171"/>
      <c r="AI134" s="169">
        <f t="shared" ref="AI134" si="77">SUM(AI131:AL133)</f>
        <v>9533</v>
      </c>
      <c r="AJ134" s="170"/>
      <c r="AK134" s="170"/>
      <c r="AL134" s="171"/>
      <c r="AM134" s="169">
        <f t="shared" ref="AM134" si="78">SUM(AM131:AP133)</f>
        <v>0</v>
      </c>
      <c r="AN134" s="170"/>
      <c r="AO134" s="170"/>
      <c r="AP134" s="171"/>
      <c r="AQ134" s="169">
        <f t="shared" ref="AQ134" si="79">SUM(AQ131:AT133)</f>
        <v>9442</v>
      </c>
      <c r="AR134" s="170"/>
      <c r="AS134" s="170"/>
      <c r="AT134" s="171"/>
      <c r="AU134" s="169">
        <f t="shared" ref="AU134" si="80">SUM(AU131:AX133)</f>
        <v>19022</v>
      </c>
      <c r="AV134" s="170"/>
      <c r="AW134" s="170"/>
      <c r="AX134" s="171"/>
      <c r="AY134" s="169">
        <f t="shared" ref="AY134" si="81">SUM(AY131:BB133)</f>
        <v>0</v>
      </c>
      <c r="AZ134" s="170"/>
      <c r="BA134" s="170"/>
      <c r="BB134" s="171"/>
      <c r="BC134" s="169">
        <f t="shared" ref="BC134" si="82">SUM(BC131:BF133)</f>
        <v>9442</v>
      </c>
      <c r="BD134" s="170"/>
      <c r="BE134" s="170"/>
      <c r="BF134" s="171"/>
      <c r="BG134" s="172">
        <f t="shared" si="26"/>
        <v>0.99045421168572323</v>
      </c>
      <c r="BH134" s="173"/>
    </row>
    <row r="135" spans="1:60" ht="20.100000000000001" customHeight="1">
      <c r="A135" s="422" t="s">
        <v>583</v>
      </c>
      <c r="B135" s="423"/>
      <c r="C135" s="227" t="s">
        <v>474</v>
      </c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9"/>
      <c r="AC135" s="230" t="s">
        <v>32</v>
      </c>
      <c r="AD135" s="231"/>
      <c r="AE135" s="169">
        <f>AE130+AE134</f>
        <v>38196.100000000006</v>
      </c>
      <c r="AF135" s="170"/>
      <c r="AG135" s="170"/>
      <c r="AH135" s="171"/>
      <c r="AI135" s="169">
        <f t="shared" ref="AI135" si="83">AI130+AI134</f>
        <v>66036</v>
      </c>
      <c r="AJ135" s="170"/>
      <c r="AK135" s="170"/>
      <c r="AL135" s="171"/>
      <c r="AM135" s="169">
        <f t="shared" ref="AM135" si="84">AM130+AM134</f>
        <v>0</v>
      </c>
      <c r="AN135" s="170"/>
      <c r="AO135" s="170"/>
      <c r="AP135" s="171"/>
      <c r="AQ135" s="169">
        <f t="shared" ref="AQ135" si="85">AQ130+AQ134</f>
        <v>58703</v>
      </c>
      <c r="AR135" s="170"/>
      <c r="AS135" s="170"/>
      <c r="AT135" s="171"/>
      <c r="AU135" s="169">
        <f t="shared" ref="AU135" si="86">AU130+AU134</f>
        <v>97054</v>
      </c>
      <c r="AV135" s="170"/>
      <c r="AW135" s="170"/>
      <c r="AX135" s="171"/>
      <c r="AY135" s="169">
        <f t="shared" ref="AY135" si="87">AY130+AY134</f>
        <v>0</v>
      </c>
      <c r="AZ135" s="170"/>
      <c r="BA135" s="170"/>
      <c r="BB135" s="171"/>
      <c r="BC135" s="169">
        <f t="shared" ref="BC135" si="88">BC130+BC134</f>
        <v>58703</v>
      </c>
      <c r="BD135" s="170"/>
      <c r="BE135" s="170"/>
      <c r="BF135" s="171"/>
      <c r="BG135" s="172">
        <f t="shared" si="26"/>
        <v>0.88895450966139677</v>
      </c>
      <c r="BH135" s="173"/>
    </row>
    <row r="136" spans="1:60" s="3" customFormat="1" ht="20.100000000000001" customHeight="1">
      <c r="A136" s="422" t="s">
        <v>584</v>
      </c>
      <c r="B136" s="423"/>
      <c r="C136" s="164" t="s">
        <v>24</v>
      </c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6"/>
      <c r="AC136" s="230" t="s">
        <v>52</v>
      </c>
      <c r="AD136" s="231"/>
      <c r="AE136" s="169">
        <v>10157</v>
      </c>
      <c r="AF136" s="170"/>
      <c r="AG136" s="170"/>
      <c r="AH136" s="171"/>
      <c r="AI136" s="169">
        <v>16328</v>
      </c>
      <c r="AJ136" s="170"/>
      <c r="AK136" s="170"/>
      <c r="AL136" s="171"/>
      <c r="AM136" s="169">
        <v>0</v>
      </c>
      <c r="AN136" s="170"/>
      <c r="AO136" s="170"/>
      <c r="AP136" s="171"/>
      <c r="AQ136" s="169">
        <v>11715</v>
      </c>
      <c r="AR136" s="170"/>
      <c r="AS136" s="170"/>
      <c r="AT136" s="171"/>
      <c r="AU136" s="169">
        <v>26054</v>
      </c>
      <c r="AV136" s="170"/>
      <c r="AW136" s="170"/>
      <c r="AX136" s="171"/>
      <c r="AY136" s="169">
        <v>0</v>
      </c>
      <c r="AZ136" s="170"/>
      <c r="BA136" s="170"/>
      <c r="BB136" s="171"/>
      <c r="BC136" s="169">
        <v>11715</v>
      </c>
      <c r="BD136" s="170"/>
      <c r="BE136" s="170"/>
      <c r="BF136" s="171"/>
      <c r="BG136" s="172">
        <f t="shared" si="26"/>
        <v>0.71747917687408136</v>
      </c>
      <c r="BH136" s="173"/>
    </row>
    <row r="137" spans="1:60" ht="20.100000000000001" customHeight="1">
      <c r="A137" s="362" t="s">
        <v>585</v>
      </c>
      <c r="B137" s="363"/>
      <c r="C137" s="224" t="s">
        <v>63</v>
      </c>
      <c r="D137" s="225"/>
      <c r="E137" s="225"/>
      <c r="F137" s="225"/>
      <c r="G137" s="225"/>
      <c r="H137" s="225"/>
      <c r="I137" s="22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6"/>
      <c r="AC137" s="207" t="s">
        <v>82</v>
      </c>
      <c r="AD137" s="208"/>
      <c r="AE137" s="433">
        <v>970</v>
      </c>
      <c r="AF137" s="434"/>
      <c r="AG137" s="434"/>
      <c r="AH137" s="435"/>
      <c r="AI137" s="433">
        <v>314</v>
      </c>
      <c r="AJ137" s="434"/>
      <c r="AK137" s="434"/>
      <c r="AL137" s="435"/>
      <c r="AM137" s="433">
        <v>0</v>
      </c>
      <c r="AN137" s="434"/>
      <c r="AO137" s="434"/>
      <c r="AP137" s="435"/>
      <c r="AQ137" s="433">
        <v>314</v>
      </c>
      <c r="AR137" s="434"/>
      <c r="AS137" s="434"/>
      <c r="AT137" s="435"/>
      <c r="AU137" s="433">
        <v>0</v>
      </c>
      <c r="AV137" s="434"/>
      <c r="AW137" s="434"/>
      <c r="AX137" s="435"/>
      <c r="AY137" s="433">
        <v>0</v>
      </c>
      <c r="AZ137" s="434"/>
      <c r="BA137" s="434"/>
      <c r="BB137" s="435"/>
      <c r="BC137" s="433">
        <v>314</v>
      </c>
      <c r="BD137" s="434"/>
      <c r="BE137" s="434"/>
      <c r="BF137" s="435"/>
      <c r="BG137" s="202">
        <f t="shared" si="26"/>
        <v>1</v>
      </c>
      <c r="BH137" s="203"/>
    </row>
    <row r="138" spans="1:60" ht="20.100000000000001" customHeight="1">
      <c r="A138" s="362" t="s">
        <v>586</v>
      </c>
      <c r="B138" s="363"/>
      <c r="C138" s="224" t="s">
        <v>64</v>
      </c>
      <c r="D138" s="225"/>
      <c r="E138" s="225"/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25"/>
      <c r="Y138" s="225"/>
      <c r="Z138" s="225"/>
      <c r="AA138" s="225"/>
      <c r="AB138" s="226"/>
      <c r="AC138" s="207" t="s">
        <v>83</v>
      </c>
      <c r="AD138" s="208"/>
      <c r="AE138" s="433">
        <v>26500</v>
      </c>
      <c r="AF138" s="434"/>
      <c r="AG138" s="434"/>
      <c r="AH138" s="435"/>
      <c r="AI138" s="433">
        <v>30400</v>
      </c>
      <c r="AJ138" s="434"/>
      <c r="AK138" s="434"/>
      <c r="AL138" s="435"/>
      <c r="AM138" s="433">
        <v>0</v>
      </c>
      <c r="AN138" s="434"/>
      <c r="AO138" s="434"/>
      <c r="AP138" s="435"/>
      <c r="AQ138" s="433">
        <v>29513</v>
      </c>
      <c r="AR138" s="434"/>
      <c r="AS138" s="434"/>
      <c r="AT138" s="435"/>
      <c r="AU138" s="433">
        <v>0</v>
      </c>
      <c r="AV138" s="434"/>
      <c r="AW138" s="434"/>
      <c r="AX138" s="435"/>
      <c r="AY138" s="433">
        <v>4185</v>
      </c>
      <c r="AZ138" s="434"/>
      <c r="BA138" s="434"/>
      <c r="BB138" s="435"/>
      <c r="BC138" s="433">
        <v>29026</v>
      </c>
      <c r="BD138" s="434"/>
      <c r="BE138" s="434"/>
      <c r="BF138" s="435"/>
      <c r="BG138" s="202">
        <f t="shared" ref="BG138:BG200" si="89">IF(AI138&gt;0,BC138/AI138,"n.é.")</f>
        <v>0.9548026315789474</v>
      </c>
      <c r="BH138" s="203"/>
    </row>
    <row r="139" spans="1:60" s="13" customFormat="1" ht="20.100000000000001" customHeight="1">
      <c r="A139" s="394" t="s">
        <v>524</v>
      </c>
      <c r="B139" s="395"/>
      <c r="C139" s="396" t="s">
        <v>544</v>
      </c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  <c r="O139" s="397"/>
      <c r="P139" s="397"/>
      <c r="Q139" s="397"/>
      <c r="R139" s="397"/>
      <c r="S139" s="397"/>
      <c r="T139" s="397"/>
      <c r="U139" s="397"/>
      <c r="V139" s="397"/>
      <c r="W139" s="397"/>
      <c r="X139" s="397"/>
      <c r="Y139" s="397"/>
      <c r="Z139" s="397"/>
      <c r="AA139" s="397"/>
      <c r="AB139" s="398"/>
      <c r="AC139" s="399" t="s">
        <v>524</v>
      </c>
      <c r="AD139" s="400"/>
      <c r="AE139" s="388">
        <v>20500</v>
      </c>
      <c r="AF139" s="389"/>
      <c r="AG139" s="389"/>
      <c r="AH139" s="390"/>
      <c r="AI139" s="388">
        <v>20429</v>
      </c>
      <c r="AJ139" s="389"/>
      <c r="AK139" s="389"/>
      <c r="AL139" s="390"/>
      <c r="AM139" s="401" t="s">
        <v>687</v>
      </c>
      <c r="AN139" s="402"/>
      <c r="AO139" s="402"/>
      <c r="AP139" s="403"/>
      <c r="AQ139" s="401" t="s">
        <v>687</v>
      </c>
      <c r="AR139" s="402"/>
      <c r="AS139" s="402"/>
      <c r="AT139" s="403"/>
      <c r="AU139" s="401" t="s">
        <v>687</v>
      </c>
      <c r="AV139" s="402"/>
      <c r="AW139" s="402"/>
      <c r="AX139" s="403"/>
      <c r="AY139" s="401" t="s">
        <v>687</v>
      </c>
      <c r="AZ139" s="402"/>
      <c r="BA139" s="402"/>
      <c r="BB139" s="403"/>
      <c r="BC139" s="388">
        <v>20429</v>
      </c>
      <c r="BD139" s="389"/>
      <c r="BE139" s="389"/>
      <c r="BF139" s="390"/>
      <c r="BG139" s="436">
        <f t="shared" si="89"/>
        <v>1</v>
      </c>
      <c r="BH139" s="437"/>
    </row>
    <row r="140" spans="1:60" s="13" customFormat="1" ht="20.100000000000001" customHeight="1">
      <c r="A140" s="394" t="s">
        <v>524</v>
      </c>
      <c r="B140" s="395"/>
      <c r="C140" s="396" t="s">
        <v>545</v>
      </c>
      <c r="D140" s="397"/>
      <c r="E140" s="397"/>
      <c r="F140" s="397"/>
      <c r="G140" s="397"/>
      <c r="H140" s="397"/>
      <c r="I140" s="397"/>
      <c r="J140" s="397"/>
      <c r="K140" s="397"/>
      <c r="L140" s="397"/>
      <c r="M140" s="397"/>
      <c r="N140" s="397"/>
      <c r="O140" s="397"/>
      <c r="P140" s="397"/>
      <c r="Q140" s="397"/>
      <c r="R140" s="397"/>
      <c r="S140" s="397"/>
      <c r="T140" s="397"/>
      <c r="U140" s="397"/>
      <c r="V140" s="397"/>
      <c r="W140" s="397"/>
      <c r="X140" s="397"/>
      <c r="Y140" s="397"/>
      <c r="Z140" s="397"/>
      <c r="AA140" s="397"/>
      <c r="AB140" s="398"/>
      <c r="AC140" s="399" t="s">
        <v>524</v>
      </c>
      <c r="AD140" s="400"/>
      <c r="AE140" s="388">
        <v>350</v>
      </c>
      <c r="AF140" s="389"/>
      <c r="AG140" s="389"/>
      <c r="AH140" s="390"/>
      <c r="AI140" s="388">
        <v>322</v>
      </c>
      <c r="AJ140" s="389"/>
      <c r="AK140" s="389"/>
      <c r="AL140" s="390"/>
      <c r="AM140" s="401" t="s">
        <v>687</v>
      </c>
      <c r="AN140" s="402"/>
      <c r="AO140" s="402"/>
      <c r="AP140" s="403"/>
      <c r="AQ140" s="401" t="s">
        <v>687</v>
      </c>
      <c r="AR140" s="402"/>
      <c r="AS140" s="402"/>
      <c r="AT140" s="403"/>
      <c r="AU140" s="401" t="s">
        <v>687</v>
      </c>
      <c r="AV140" s="402"/>
      <c r="AW140" s="402"/>
      <c r="AX140" s="403"/>
      <c r="AY140" s="401" t="s">
        <v>687</v>
      </c>
      <c r="AZ140" s="402"/>
      <c r="BA140" s="402"/>
      <c r="BB140" s="403"/>
      <c r="BC140" s="388">
        <v>322</v>
      </c>
      <c r="BD140" s="389"/>
      <c r="BE140" s="389"/>
      <c r="BF140" s="390"/>
      <c r="BG140" s="436">
        <f t="shared" ref="BG140" si="90">IF(AI140&gt;0,BC140/AI140,"n.é.")</f>
        <v>1</v>
      </c>
      <c r="BH140" s="437"/>
    </row>
    <row r="141" spans="1:60" s="13" customFormat="1" ht="20.100000000000001" customHeight="1">
      <c r="A141" s="394" t="s">
        <v>524</v>
      </c>
      <c r="B141" s="395"/>
      <c r="C141" s="396" t="s">
        <v>546</v>
      </c>
      <c r="D141" s="397"/>
      <c r="E141" s="397"/>
      <c r="F141" s="397"/>
      <c r="G141" s="397"/>
      <c r="H141" s="397"/>
      <c r="I141" s="397"/>
      <c r="J141" s="397"/>
      <c r="K141" s="397"/>
      <c r="L141" s="397"/>
      <c r="M141" s="397"/>
      <c r="N141" s="397"/>
      <c r="O141" s="397"/>
      <c r="P141" s="397"/>
      <c r="Q141" s="397"/>
      <c r="R141" s="397"/>
      <c r="S141" s="397"/>
      <c r="T141" s="397"/>
      <c r="U141" s="397"/>
      <c r="V141" s="397"/>
      <c r="W141" s="397"/>
      <c r="X141" s="397"/>
      <c r="Y141" s="397"/>
      <c r="Z141" s="397"/>
      <c r="AA141" s="397"/>
      <c r="AB141" s="398"/>
      <c r="AC141" s="399" t="s">
        <v>524</v>
      </c>
      <c r="AD141" s="400"/>
      <c r="AE141" s="388">
        <v>3400</v>
      </c>
      <c r="AF141" s="389"/>
      <c r="AG141" s="389"/>
      <c r="AH141" s="390"/>
      <c r="AI141" s="388">
        <v>3533</v>
      </c>
      <c r="AJ141" s="389"/>
      <c r="AK141" s="389"/>
      <c r="AL141" s="390"/>
      <c r="AM141" s="401" t="s">
        <v>687</v>
      </c>
      <c r="AN141" s="402"/>
      <c r="AO141" s="402"/>
      <c r="AP141" s="403"/>
      <c r="AQ141" s="401" t="s">
        <v>687</v>
      </c>
      <c r="AR141" s="402"/>
      <c r="AS141" s="402"/>
      <c r="AT141" s="403"/>
      <c r="AU141" s="401" t="s">
        <v>687</v>
      </c>
      <c r="AV141" s="402"/>
      <c r="AW141" s="402"/>
      <c r="AX141" s="403"/>
      <c r="AY141" s="401" t="s">
        <v>687</v>
      </c>
      <c r="AZ141" s="402"/>
      <c r="BA141" s="402"/>
      <c r="BB141" s="403"/>
      <c r="BC141" s="388">
        <v>3533</v>
      </c>
      <c r="BD141" s="389"/>
      <c r="BE141" s="389"/>
      <c r="BF141" s="390"/>
      <c r="BG141" s="436">
        <f t="shared" ref="BG141" si="91">IF(AI141&gt;0,BC141/AI141,"n.é.")</f>
        <v>1</v>
      </c>
      <c r="BH141" s="437"/>
    </row>
    <row r="142" spans="1:60" ht="20.100000000000001" customHeight="1">
      <c r="A142" s="362" t="s">
        <v>587</v>
      </c>
      <c r="B142" s="363"/>
      <c r="C142" s="224" t="s">
        <v>65</v>
      </c>
      <c r="D142" s="225"/>
      <c r="E142" s="225"/>
      <c r="F142" s="225"/>
      <c r="G142" s="225"/>
      <c r="H142" s="225"/>
      <c r="I142" s="225"/>
      <c r="J142" s="225"/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  <c r="Y142" s="225"/>
      <c r="Z142" s="225"/>
      <c r="AA142" s="225"/>
      <c r="AB142" s="226"/>
      <c r="AC142" s="207" t="s">
        <v>84</v>
      </c>
      <c r="AD142" s="208"/>
      <c r="AE142" s="433"/>
      <c r="AF142" s="434"/>
      <c r="AG142" s="434"/>
      <c r="AH142" s="435"/>
      <c r="AI142" s="433"/>
      <c r="AJ142" s="434"/>
      <c r="AK142" s="434"/>
      <c r="AL142" s="435"/>
      <c r="AM142" s="433"/>
      <c r="AN142" s="434"/>
      <c r="AO142" s="434"/>
      <c r="AP142" s="435"/>
      <c r="AQ142" s="433"/>
      <c r="AR142" s="434"/>
      <c r="AS142" s="434"/>
      <c r="AT142" s="435"/>
      <c r="AU142" s="433"/>
      <c r="AV142" s="434"/>
      <c r="AW142" s="434"/>
      <c r="AX142" s="435"/>
      <c r="AY142" s="433"/>
      <c r="AZ142" s="434"/>
      <c r="BA142" s="434"/>
      <c r="BB142" s="435"/>
      <c r="BC142" s="433"/>
      <c r="BD142" s="434"/>
      <c r="BE142" s="434"/>
      <c r="BF142" s="435"/>
      <c r="BG142" s="202" t="str">
        <f t="shared" si="89"/>
        <v>n.é.</v>
      </c>
      <c r="BH142" s="203"/>
    </row>
    <row r="143" spans="1:60" ht="20.100000000000001" customHeight="1">
      <c r="A143" s="422" t="s">
        <v>588</v>
      </c>
      <c r="B143" s="423"/>
      <c r="C143" s="164" t="s">
        <v>475</v>
      </c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6"/>
      <c r="AC143" s="230" t="s">
        <v>92</v>
      </c>
      <c r="AD143" s="231"/>
      <c r="AE143" s="169">
        <f>SUM(AE137:AH142)-SUM(AE139:AH141)</f>
        <v>27470</v>
      </c>
      <c r="AF143" s="170"/>
      <c r="AG143" s="170"/>
      <c r="AH143" s="171"/>
      <c r="AI143" s="169">
        <f t="shared" ref="AI143" si="92">SUM(AI137:AL142)-SUM(AI139:AL141)</f>
        <v>30714</v>
      </c>
      <c r="AJ143" s="170"/>
      <c r="AK143" s="170"/>
      <c r="AL143" s="171"/>
      <c r="AM143" s="169">
        <f t="shared" ref="AM143" si="93">SUM(AM137:AP142)-SUM(AM139:AP141)</f>
        <v>0</v>
      </c>
      <c r="AN143" s="170"/>
      <c r="AO143" s="170"/>
      <c r="AP143" s="171"/>
      <c r="AQ143" s="169">
        <f t="shared" ref="AQ143" si="94">SUM(AQ137:AT142)-SUM(AQ139:AT141)</f>
        <v>29827</v>
      </c>
      <c r="AR143" s="170"/>
      <c r="AS143" s="170"/>
      <c r="AT143" s="171"/>
      <c r="AU143" s="169">
        <f t="shared" ref="AU143" si="95">SUM(AU137:AX142)-SUM(AU139:AX141)</f>
        <v>0</v>
      </c>
      <c r="AV143" s="170"/>
      <c r="AW143" s="170"/>
      <c r="AX143" s="171"/>
      <c r="AY143" s="169">
        <f t="shared" ref="AY143" si="96">SUM(AY137:BB142)-SUM(AY139:BB141)</f>
        <v>4185</v>
      </c>
      <c r="AZ143" s="170"/>
      <c r="BA143" s="170"/>
      <c r="BB143" s="171"/>
      <c r="BC143" s="169">
        <f t="shared" ref="BC143" si="97">SUM(BC137:BF142)-SUM(BC139:BF141)</f>
        <v>29340</v>
      </c>
      <c r="BD143" s="170"/>
      <c r="BE143" s="170"/>
      <c r="BF143" s="171"/>
      <c r="BG143" s="172">
        <f t="shared" si="89"/>
        <v>0.95526470013674547</v>
      </c>
      <c r="BH143" s="173"/>
    </row>
    <row r="144" spans="1:60" ht="20.100000000000001" customHeight="1">
      <c r="A144" s="362" t="s">
        <v>589</v>
      </c>
      <c r="B144" s="363"/>
      <c r="C144" s="224" t="s">
        <v>66</v>
      </c>
      <c r="D144" s="225"/>
      <c r="E144" s="225"/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25"/>
      <c r="Y144" s="225"/>
      <c r="Z144" s="225"/>
      <c r="AA144" s="225"/>
      <c r="AB144" s="226"/>
      <c r="AC144" s="207" t="s">
        <v>85</v>
      </c>
      <c r="AD144" s="208"/>
      <c r="AE144" s="433">
        <v>1050</v>
      </c>
      <c r="AF144" s="434"/>
      <c r="AG144" s="434"/>
      <c r="AH144" s="435"/>
      <c r="AI144" s="433">
        <v>1013</v>
      </c>
      <c r="AJ144" s="434"/>
      <c r="AK144" s="434"/>
      <c r="AL144" s="435"/>
      <c r="AM144" s="433">
        <v>0</v>
      </c>
      <c r="AN144" s="434"/>
      <c r="AO144" s="434"/>
      <c r="AP144" s="435"/>
      <c r="AQ144" s="433">
        <v>1013</v>
      </c>
      <c r="AR144" s="434"/>
      <c r="AS144" s="434"/>
      <c r="AT144" s="435"/>
      <c r="AU144" s="433">
        <v>0</v>
      </c>
      <c r="AV144" s="434"/>
      <c r="AW144" s="434"/>
      <c r="AX144" s="435"/>
      <c r="AY144" s="433">
        <v>0</v>
      </c>
      <c r="AZ144" s="434"/>
      <c r="BA144" s="434"/>
      <c r="BB144" s="435"/>
      <c r="BC144" s="433">
        <v>1013</v>
      </c>
      <c r="BD144" s="434"/>
      <c r="BE144" s="434"/>
      <c r="BF144" s="435"/>
      <c r="BG144" s="202">
        <f t="shared" si="89"/>
        <v>1</v>
      </c>
      <c r="BH144" s="203"/>
    </row>
    <row r="145" spans="1:60" ht="20.100000000000001" customHeight="1">
      <c r="A145" s="362" t="s">
        <v>590</v>
      </c>
      <c r="B145" s="363"/>
      <c r="C145" s="224" t="s">
        <v>67</v>
      </c>
      <c r="D145" s="225"/>
      <c r="E145" s="225"/>
      <c r="F145" s="225"/>
      <c r="G145" s="225"/>
      <c r="H145" s="225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25"/>
      <c r="Y145" s="225"/>
      <c r="Z145" s="225"/>
      <c r="AA145" s="225"/>
      <c r="AB145" s="226"/>
      <c r="AC145" s="207" t="s">
        <v>86</v>
      </c>
      <c r="AD145" s="208"/>
      <c r="AE145" s="433">
        <v>1000</v>
      </c>
      <c r="AF145" s="434"/>
      <c r="AG145" s="434"/>
      <c r="AH145" s="435"/>
      <c r="AI145" s="433">
        <v>1022</v>
      </c>
      <c r="AJ145" s="434"/>
      <c r="AK145" s="434"/>
      <c r="AL145" s="435"/>
      <c r="AM145" s="433">
        <v>0</v>
      </c>
      <c r="AN145" s="434"/>
      <c r="AO145" s="434"/>
      <c r="AP145" s="435"/>
      <c r="AQ145" s="433">
        <v>1022</v>
      </c>
      <c r="AR145" s="434"/>
      <c r="AS145" s="434"/>
      <c r="AT145" s="435"/>
      <c r="AU145" s="433">
        <v>0</v>
      </c>
      <c r="AV145" s="434"/>
      <c r="AW145" s="434"/>
      <c r="AX145" s="435"/>
      <c r="AY145" s="433">
        <v>23</v>
      </c>
      <c r="AZ145" s="434"/>
      <c r="BA145" s="434"/>
      <c r="BB145" s="435"/>
      <c r="BC145" s="433">
        <v>1022</v>
      </c>
      <c r="BD145" s="434"/>
      <c r="BE145" s="434"/>
      <c r="BF145" s="435"/>
      <c r="BG145" s="202">
        <f t="shared" si="89"/>
        <v>1</v>
      </c>
      <c r="BH145" s="203"/>
    </row>
    <row r="146" spans="1:60" ht="20.100000000000001" customHeight="1">
      <c r="A146" s="422" t="s">
        <v>591</v>
      </c>
      <c r="B146" s="423"/>
      <c r="C146" s="164" t="s">
        <v>476</v>
      </c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6"/>
      <c r="AC146" s="230" t="s">
        <v>93</v>
      </c>
      <c r="AD146" s="231"/>
      <c r="AE146" s="169">
        <f>SUM(AE144:AH145)</f>
        <v>2050</v>
      </c>
      <c r="AF146" s="170"/>
      <c r="AG146" s="170"/>
      <c r="AH146" s="171"/>
      <c r="AI146" s="169">
        <f t="shared" ref="AI146" si="98">SUM(AI144:AL145)</f>
        <v>2035</v>
      </c>
      <c r="AJ146" s="170"/>
      <c r="AK146" s="170"/>
      <c r="AL146" s="171"/>
      <c r="AM146" s="169">
        <f t="shared" ref="AM146" si="99">SUM(AM144:AP145)</f>
        <v>0</v>
      </c>
      <c r="AN146" s="170"/>
      <c r="AO146" s="170"/>
      <c r="AP146" s="171"/>
      <c r="AQ146" s="169">
        <f t="shared" ref="AQ146" si="100">SUM(AQ144:AT145)</f>
        <v>2035</v>
      </c>
      <c r="AR146" s="170"/>
      <c r="AS146" s="170"/>
      <c r="AT146" s="171"/>
      <c r="AU146" s="169">
        <f t="shared" ref="AU146" si="101">SUM(AU144:AX145)</f>
        <v>0</v>
      </c>
      <c r="AV146" s="170"/>
      <c r="AW146" s="170"/>
      <c r="AX146" s="171"/>
      <c r="AY146" s="169">
        <f t="shared" ref="AY146" si="102">SUM(AY144:BB145)</f>
        <v>23</v>
      </c>
      <c r="AZ146" s="170"/>
      <c r="BA146" s="170"/>
      <c r="BB146" s="171"/>
      <c r="BC146" s="169">
        <f t="shared" ref="BC146" si="103">SUM(BC144:BF145)</f>
        <v>2035</v>
      </c>
      <c r="BD146" s="170"/>
      <c r="BE146" s="170"/>
      <c r="BF146" s="171"/>
      <c r="BG146" s="172">
        <f t="shared" si="89"/>
        <v>1</v>
      </c>
      <c r="BH146" s="173"/>
    </row>
    <row r="147" spans="1:60" ht="20.100000000000001" customHeight="1">
      <c r="A147" s="362" t="s">
        <v>592</v>
      </c>
      <c r="B147" s="363"/>
      <c r="C147" s="224" t="s">
        <v>68</v>
      </c>
      <c r="D147" s="225"/>
      <c r="E147" s="225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6"/>
      <c r="AC147" s="207" t="s">
        <v>87</v>
      </c>
      <c r="AD147" s="208"/>
      <c r="AE147" s="433">
        <f>SUM(AE148:AH150)</f>
        <v>13665</v>
      </c>
      <c r="AF147" s="434"/>
      <c r="AG147" s="434"/>
      <c r="AH147" s="435"/>
      <c r="AI147" s="433">
        <v>13466</v>
      </c>
      <c r="AJ147" s="434"/>
      <c r="AK147" s="434"/>
      <c r="AL147" s="435"/>
      <c r="AM147" s="433">
        <v>0</v>
      </c>
      <c r="AN147" s="434"/>
      <c r="AO147" s="434"/>
      <c r="AP147" s="435"/>
      <c r="AQ147" s="433">
        <v>13466</v>
      </c>
      <c r="AR147" s="434"/>
      <c r="AS147" s="434"/>
      <c r="AT147" s="435"/>
      <c r="AU147" s="433">
        <v>0</v>
      </c>
      <c r="AV147" s="434"/>
      <c r="AW147" s="434"/>
      <c r="AX147" s="435"/>
      <c r="AY147" s="433">
        <v>0</v>
      </c>
      <c r="AZ147" s="434"/>
      <c r="BA147" s="434"/>
      <c r="BB147" s="435"/>
      <c r="BC147" s="433">
        <v>13466</v>
      </c>
      <c r="BD147" s="434"/>
      <c r="BE147" s="434"/>
      <c r="BF147" s="435"/>
      <c r="BG147" s="202">
        <f t="shared" si="89"/>
        <v>1</v>
      </c>
      <c r="BH147" s="203"/>
    </row>
    <row r="148" spans="1:60" s="13" customFormat="1" ht="20.100000000000001" customHeight="1">
      <c r="A148" s="394" t="s">
        <v>524</v>
      </c>
      <c r="B148" s="395"/>
      <c r="C148" s="396" t="s">
        <v>547</v>
      </c>
      <c r="D148" s="397"/>
      <c r="E148" s="397"/>
      <c r="F148" s="397"/>
      <c r="G148" s="397"/>
      <c r="H148" s="397"/>
      <c r="I148" s="397"/>
      <c r="J148" s="397"/>
      <c r="K148" s="397"/>
      <c r="L148" s="397"/>
      <c r="M148" s="397"/>
      <c r="N148" s="397"/>
      <c r="O148" s="397"/>
      <c r="P148" s="397"/>
      <c r="Q148" s="397"/>
      <c r="R148" s="397"/>
      <c r="S148" s="397"/>
      <c r="T148" s="397"/>
      <c r="U148" s="397"/>
      <c r="V148" s="397"/>
      <c r="W148" s="397"/>
      <c r="X148" s="397"/>
      <c r="Y148" s="397"/>
      <c r="Z148" s="397"/>
      <c r="AA148" s="397"/>
      <c r="AB148" s="398"/>
      <c r="AC148" s="399" t="s">
        <v>524</v>
      </c>
      <c r="AD148" s="400"/>
      <c r="AE148" s="388">
        <v>6100</v>
      </c>
      <c r="AF148" s="389"/>
      <c r="AG148" s="389"/>
      <c r="AH148" s="390"/>
      <c r="AI148" s="388">
        <v>5786</v>
      </c>
      <c r="AJ148" s="389"/>
      <c r="AK148" s="389"/>
      <c r="AL148" s="390"/>
      <c r="AM148" s="401" t="s">
        <v>687</v>
      </c>
      <c r="AN148" s="402"/>
      <c r="AO148" s="402"/>
      <c r="AP148" s="403"/>
      <c r="AQ148" s="401" t="s">
        <v>687</v>
      </c>
      <c r="AR148" s="402"/>
      <c r="AS148" s="402"/>
      <c r="AT148" s="403"/>
      <c r="AU148" s="401" t="s">
        <v>687</v>
      </c>
      <c r="AV148" s="402"/>
      <c r="AW148" s="402"/>
      <c r="AX148" s="403"/>
      <c r="AY148" s="401" t="s">
        <v>687</v>
      </c>
      <c r="AZ148" s="402"/>
      <c r="BA148" s="402"/>
      <c r="BB148" s="403"/>
      <c r="BC148" s="446">
        <v>5786</v>
      </c>
      <c r="BD148" s="447"/>
      <c r="BE148" s="447"/>
      <c r="BF148" s="448"/>
      <c r="BG148" s="436">
        <f t="shared" ref="BG148:BG150" si="104">IF(AI148&gt;0,BC148/AI148,"n.é.")</f>
        <v>1</v>
      </c>
      <c r="BH148" s="437"/>
    </row>
    <row r="149" spans="1:60" s="13" customFormat="1" ht="20.100000000000001" customHeight="1">
      <c r="A149" s="394" t="s">
        <v>524</v>
      </c>
      <c r="B149" s="395"/>
      <c r="C149" s="396" t="s">
        <v>548</v>
      </c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  <c r="O149" s="397"/>
      <c r="P149" s="397"/>
      <c r="Q149" s="397"/>
      <c r="R149" s="397"/>
      <c r="S149" s="397"/>
      <c r="T149" s="397"/>
      <c r="U149" s="397"/>
      <c r="V149" s="397"/>
      <c r="W149" s="397"/>
      <c r="X149" s="397"/>
      <c r="Y149" s="397"/>
      <c r="Z149" s="397"/>
      <c r="AA149" s="397"/>
      <c r="AB149" s="398"/>
      <c r="AC149" s="399" t="s">
        <v>524</v>
      </c>
      <c r="AD149" s="400"/>
      <c r="AE149" s="388">
        <v>6985</v>
      </c>
      <c r="AF149" s="389"/>
      <c r="AG149" s="389"/>
      <c r="AH149" s="390"/>
      <c r="AI149" s="388">
        <f>1986+4923</f>
        <v>6909</v>
      </c>
      <c r="AJ149" s="389"/>
      <c r="AK149" s="389"/>
      <c r="AL149" s="390"/>
      <c r="AM149" s="401" t="s">
        <v>687</v>
      </c>
      <c r="AN149" s="402"/>
      <c r="AO149" s="402"/>
      <c r="AP149" s="403"/>
      <c r="AQ149" s="401" t="s">
        <v>687</v>
      </c>
      <c r="AR149" s="402"/>
      <c r="AS149" s="402"/>
      <c r="AT149" s="403"/>
      <c r="AU149" s="401" t="s">
        <v>687</v>
      </c>
      <c r="AV149" s="402"/>
      <c r="AW149" s="402"/>
      <c r="AX149" s="403"/>
      <c r="AY149" s="401" t="s">
        <v>687</v>
      </c>
      <c r="AZ149" s="402"/>
      <c r="BA149" s="402"/>
      <c r="BB149" s="403"/>
      <c r="BC149" s="446">
        <v>6909</v>
      </c>
      <c r="BD149" s="447"/>
      <c r="BE149" s="447"/>
      <c r="BF149" s="448"/>
      <c r="BG149" s="436">
        <f t="shared" si="104"/>
        <v>1</v>
      </c>
      <c r="BH149" s="437"/>
    </row>
    <row r="150" spans="1:60" s="13" customFormat="1" ht="20.100000000000001" customHeight="1">
      <c r="A150" s="394" t="s">
        <v>524</v>
      </c>
      <c r="B150" s="395"/>
      <c r="C150" s="396" t="s">
        <v>549</v>
      </c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  <c r="O150" s="397"/>
      <c r="P150" s="397"/>
      <c r="Q150" s="397"/>
      <c r="R150" s="397"/>
      <c r="S150" s="397"/>
      <c r="T150" s="397"/>
      <c r="U150" s="397"/>
      <c r="V150" s="397"/>
      <c r="W150" s="397"/>
      <c r="X150" s="397"/>
      <c r="Y150" s="397"/>
      <c r="Z150" s="397"/>
      <c r="AA150" s="397"/>
      <c r="AB150" s="398"/>
      <c r="AC150" s="399" t="s">
        <v>524</v>
      </c>
      <c r="AD150" s="400"/>
      <c r="AE150" s="388">
        <v>580</v>
      </c>
      <c r="AF150" s="389"/>
      <c r="AG150" s="389"/>
      <c r="AH150" s="390"/>
      <c r="AI150" s="388">
        <v>761</v>
      </c>
      <c r="AJ150" s="389"/>
      <c r="AK150" s="389"/>
      <c r="AL150" s="390"/>
      <c r="AM150" s="401" t="s">
        <v>687</v>
      </c>
      <c r="AN150" s="402"/>
      <c r="AO150" s="402"/>
      <c r="AP150" s="403"/>
      <c r="AQ150" s="401" t="s">
        <v>687</v>
      </c>
      <c r="AR150" s="402"/>
      <c r="AS150" s="402"/>
      <c r="AT150" s="403"/>
      <c r="AU150" s="401" t="s">
        <v>687</v>
      </c>
      <c r="AV150" s="402"/>
      <c r="AW150" s="402"/>
      <c r="AX150" s="403"/>
      <c r="AY150" s="401" t="s">
        <v>687</v>
      </c>
      <c r="AZ150" s="402"/>
      <c r="BA150" s="402"/>
      <c r="BB150" s="403"/>
      <c r="BC150" s="446">
        <v>761</v>
      </c>
      <c r="BD150" s="447"/>
      <c r="BE150" s="447"/>
      <c r="BF150" s="448"/>
      <c r="BG150" s="436">
        <f t="shared" si="104"/>
        <v>1</v>
      </c>
      <c r="BH150" s="437"/>
    </row>
    <row r="151" spans="1:60" ht="20.100000000000001" customHeight="1">
      <c r="A151" s="362" t="s">
        <v>593</v>
      </c>
      <c r="B151" s="363"/>
      <c r="C151" s="224" t="s">
        <v>69</v>
      </c>
      <c r="D151" s="225"/>
      <c r="E151" s="225"/>
      <c r="F151" s="225"/>
      <c r="G151" s="225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  <c r="Z151" s="225"/>
      <c r="AA151" s="225"/>
      <c r="AB151" s="226"/>
      <c r="AC151" s="207" t="s">
        <v>88</v>
      </c>
      <c r="AD151" s="208"/>
      <c r="AE151" s="433">
        <v>350</v>
      </c>
      <c r="AF151" s="434"/>
      <c r="AG151" s="434"/>
      <c r="AH151" s="435"/>
      <c r="AI151" s="433">
        <v>267</v>
      </c>
      <c r="AJ151" s="434"/>
      <c r="AK151" s="434"/>
      <c r="AL151" s="435"/>
      <c r="AM151" s="433">
        <v>0</v>
      </c>
      <c r="AN151" s="434"/>
      <c r="AO151" s="434"/>
      <c r="AP151" s="435"/>
      <c r="AQ151" s="433">
        <v>267</v>
      </c>
      <c r="AR151" s="434"/>
      <c r="AS151" s="434"/>
      <c r="AT151" s="435"/>
      <c r="AU151" s="433">
        <v>0</v>
      </c>
      <c r="AV151" s="434"/>
      <c r="AW151" s="434"/>
      <c r="AX151" s="435"/>
      <c r="AY151" s="433">
        <v>0</v>
      </c>
      <c r="AZ151" s="434"/>
      <c r="BA151" s="434"/>
      <c r="BB151" s="435"/>
      <c r="BC151" s="433">
        <v>267</v>
      </c>
      <c r="BD151" s="434"/>
      <c r="BE151" s="434"/>
      <c r="BF151" s="435"/>
      <c r="BG151" s="202">
        <f t="shared" si="89"/>
        <v>1</v>
      </c>
      <c r="BH151" s="203"/>
    </row>
    <row r="152" spans="1:60" ht="20.100000000000001" customHeight="1">
      <c r="A152" s="362" t="s">
        <v>594</v>
      </c>
      <c r="B152" s="363"/>
      <c r="C152" s="224" t="s">
        <v>70</v>
      </c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  <c r="Z152" s="225"/>
      <c r="AA152" s="225"/>
      <c r="AB152" s="226"/>
      <c r="AC152" s="207" t="s">
        <v>89</v>
      </c>
      <c r="AD152" s="208"/>
      <c r="AE152" s="433">
        <v>50</v>
      </c>
      <c r="AF152" s="434"/>
      <c r="AG152" s="434"/>
      <c r="AH152" s="435"/>
      <c r="AI152" s="433">
        <v>1134</v>
      </c>
      <c r="AJ152" s="434"/>
      <c r="AK152" s="434"/>
      <c r="AL152" s="435"/>
      <c r="AM152" s="433">
        <v>0</v>
      </c>
      <c r="AN152" s="434"/>
      <c r="AO152" s="434"/>
      <c r="AP152" s="435"/>
      <c r="AQ152" s="433">
        <v>1134</v>
      </c>
      <c r="AR152" s="434"/>
      <c r="AS152" s="434"/>
      <c r="AT152" s="435"/>
      <c r="AU152" s="433">
        <v>0</v>
      </c>
      <c r="AV152" s="434"/>
      <c r="AW152" s="434"/>
      <c r="AX152" s="435"/>
      <c r="AY152" s="433">
        <v>0</v>
      </c>
      <c r="AZ152" s="434"/>
      <c r="BA152" s="434"/>
      <c r="BB152" s="435"/>
      <c r="BC152" s="433">
        <v>1134</v>
      </c>
      <c r="BD152" s="434"/>
      <c r="BE152" s="434"/>
      <c r="BF152" s="435"/>
      <c r="BG152" s="202">
        <f t="shared" si="89"/>
        <v>1</v>
      </c>
      <c r="BH152" s="203"/>
    </row>
    <row r="153" spans="1:60" ht="20.100000000000001" customHeight="1">
      <c r="A153" s="362" t="s">
        <v>595</v>
      </c>
      <c r="B153" s="363"/>
      <c r="C153" s="224" t="s">
        <v>71</v>
      </c>
      <c r="D153" s="225"/>
      <c r="E153" s="225"/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  <c r="Z153" s="225"/>
      <c r="AA153" s="225"/>
      <c r="AB153" s="226"/>
      <c r="AC153" s="207" t="s">
        <v>90</v>
      </c>
      <c r="AD153" s="208"/>
      <c r="AE153" s="433">
        <v>4500</v>
      </c>
      <c r="AF153" s="434"/>
      <c r="AG153" s="434"/>
      <c r="AH153" s="435"/>
      <c r="AI153" s="433">
        <v>4753</v>
      </c>
      <c r="AJ153" s="434"/>
      <c r="AK153" s="434"/>
      <c r="AL153" s="435"/>
      <c r="AM153" s="433">
        <v>0</v>
      </c>
      <c r="AN153" s="434"/>
      <c r="AO153" s="434"/>
      <c r="AP153" s="435"/>
      <c r="AQ153" s="433">
        <v>4753</v>
      </c>
      <c r="AR153" s="434"/>
      <c r="AS153" s="434"/>
      <c r="AT153" s="435"/>
      <c r="AU153" s="433">
        <v>0</v>
      </c>
      <c r="AV153" s="434"/>
      <c r="AW153" s="434"/>
      <c r="AX153" s="435"/>
      <c r="AY153" s="433">
        <v>0</v>
      </c>
      <c r="AZ153" s="434"/>
      <c r="BA153" s="434"/>
      <c r="BB153" s="435"/>
      <c r="BC153" s="433">
        <v>4753</v>
      </c>
      <c r="BD153" s="434"/>
      <c r="BE153" s="434"/>
      <c r="BF153" s="435"/>
      <c r="BG153" s="202">
        <f t="shared" si="89"/>
        <v>1</v>
      </c>
      <c r="BH153" s="203"/>
    </row>
    <row r="154" spans="1:60" ht="20.100000000000001" customHeight="1">
      <c r="A154" s="362" t="s">
        <v>596</v>
      </c>
      <c r="B154" s="363"/>
      <c r="C154" s="235" t="s">
        <v>72</v>
      </c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7"/>
      <c r="AC154" s="207" t="s">
        <v>91</v>
      </c>
      <c r="AD154" s="208"/>
      <c r="AE154" s="433"/>
      <c r="AF154" s="434"/>
      <c r="AG154" s="434"/>
      <c r="AH154" s="435"/>
      <c r="AI154" s="433"/>
      <c r="AJ154" s="434"/>
      <c r="AK154" s="434"/>
      <c r="AL154" s="435"/>
      <c r="AM154" s="433"/>
      <c r="AN154" s="434"/>
      <c r="AO154" s="434"/>
      <c r="AP154" s="435"/>
      <c r="AQ154" s="433"/>
      <c r="AR154" s="434"/>
      <c r="AS154" s="434"/>
      <c r="AT154" s="435"/>
      <c r="AU154" s="433"/>
      <c r="AV154" s="434"/>
      <c r="AW154" s="434"/>
      <c r="AX154" s="435"/>
      <c r="AY154" s="433"/>
      <c r="AZ154" s="434"/>
      <c r="BA154" s="434"/>
      <c r="BB154" s="435"/>
      <c r="BC154" s="433"/>
      <c r="BD154" s="434"/>
      <c r="BE154" s="434"/>
      <c r="BF154" s="435"/>
      <c r="BG154" s="202" t="str">
        <f t="shared" si="89"/>
        <v>n.é.</v>
      </c>
      <c r="BH154" s="203"/>
    </row>
    <row r="155" spans="1:60" ht="20.100000000000001" customHeight="1">
      <c r="A155" s="362" t="s">
        <v>597</v>
      </c>
      <c r="B155" s="363"/>
      <c r="C155" s="232" t="s">
        <v>73</v>
      </c>
      <c r="D155" s="233"/>
      <c r="E155" s="233"/>
      <c r="F155" s="233"/>
      <c r="G155" s="233"/>
      <c r="H155" s="233"/>
      <c r="I155" s="233"/>
      <c r="J155" s="233"/>
      <c r="K155" s="233"/>
      <c r="L155" s="233"/>
      <c r="M155" s="233"/>
      <c r="N155" s="233"/>
      <c r="O155" s="233"/>
      <c r="P155" s="233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4"/>
      <c r="AC155" s="207" t="s">
        <v>94</v>
      </c>
      <c r="AD155" s="208"/>
      <c r="AE155" s="433">
        <v>1235</v>
      </c>
      <c r="AF155" s="434"/>
      <c r="AG155" s="434"/>
      <c r="AH155" s="435"/>
      <c r="AI155" s="433">
        <v>5115</v>
      </c>
      <c r="AJ155" s="434"/>
      <c r="AK155" s="434"/>
      <c r="AL155" s="435"/>
      <c r="AM155" s="433">
        <v>0</v>
      </c>
      <c r="AN155" s="434"/>
      <c r="AO155" s="434"/>
      <c r="AP155" s="435"/>
      <c r="AQ155" s="433">
        <v>5115</v>
      </c>
      <c r="AR155" s="434"/>
      <c r="AS155" s="434"/>
      <c r="AT155" s="435"/>
      <c r="AU155" s="433">
        <v>1250</v>
      </c>
      <c r="AV155" s="434"/>
      <c r="AW155" s="434"/>
      <c r="AX155" s="435"/>
      <c r="AY155" s="433">
        <v>25</v>
      </c>
      <c r="AZ155" s="434"/>
      <c r="BA155" s="434"/>
      <c r="BB155" s="435"/>
      <c r="BC155" s="433">
        <v>5115</v>
      </c>
      <c r="BD155" s="434"/>
      <c r="BE155" s="434"/>
      <c r="BF155" s="435"/>
      <c r="BG155" s="202">
        <f t="shared" si="89"/>
        <v>1</v>
      </c>
      <c r="BH155" s="203"/>
    </row>
    <row r="156" spans="1:60" ht="20.100000000000001" customHeight="1">
      <c r="A156" s="362" t="s">
        <v>598</v>
      </c>
      <c r="B156" s="363"/>
      <c r="C156" s="224" t="s">
        <v>74</v>
      </c>
      <c r="D156" s="225"/>
      <c r="E156" s="225"/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  <c r="Z156" s="225"/>
      <c r="AA156" s="225"/>
      <c r="AB156" s="226"/>
      <c r="AC156" s="207" t="s">
        <v>95</v>
      </c>
      <c r="AD156" s="208"/>
      <c r="AE156" s="433">
        <v>2729</v>
      </c>
      <c r="AF156" s="434"/>
      <c r="AG156" s="434"/>
      <c r="AH156" s="435"/>
      <c r="AI156" s="433">
        <v>6519</v>
      </c>
      <c r="AJ156" s="434"/>
      <c r="AK156" s="434"/>
      <c r="AL156" s="435"/>
      <c r="AM156" s="433">
        <v>367</v>
      </c>
      <c r="AN156" s="434"/>
      <c r="AO156" s="434"/>
      <c r="AP156" s="435"/>
      <c r="AQ156" s="433">
        <v>6151</v>
      </c>
      <c r="AR156" s="434"/>
      <c r="AS156" s="434"/>
      <c r="AT156" s="435"/>
      <c r="AU156" s="433">
        <v>0</v>
      </c>
      <c r="AV156" s="434"/>
      <c r="AW156" s="434"/>
      <c r="AX156" s="435"/>
      <c r="AY156" s="433">
        <v>0</v>
      </c>
      <c r="AZ156" s="434"/>
      <c r="BA156" s="434"/>
      <c r="BB156" s="435"/>
      <c r="BC156" s="433">
        <v>6151</v>
      </c>
      <c r="BD156" s="434"/>
      <c r="BE156" s="434"/>
      <c r="BF156" s="435"/>
      <c r="BG156" s="202">
        <f t="shared" si="89"/>
        <v>0.94354962417548705</v>
      </c>
      <c r="BH156" s="203"/>
    </row>
    <row r="157" spans="1:60" ht="20.100000000000001" customHeight="1">
      <c r="A157" s="422" t="s">
        <v>599</v>
      </c>
      <c r="B157" s="423"/>
      <c r="C157" s="164" t="s">
        <v>477</v>
      </c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6"/>
      <c r="AC157" s="230" t="s">
        <v>96</v>
      </c>
      <c r="AD157" s="231"/>
      <c r="AE157" s="169">
        <f>SUM(AE147:AH156)-SUM(AE148:AH150)</f>
        <v>22529</v>
      </c>
      <c r="AF157" s="170"/>
      <c r="AG157" s="170"/>
      <c r="AH157" s="171"/>
      <c r="AI157" s="169">
        <f t="shared" ref="AI157" si="105">SUM(AI147:AL156)-SUM(AI148:AL150)</f>
        <v>31254</v>
      </c>
      <c r="AJ157" s="170"/>
      <c r="AK157" s="170"/>
      <c r="AL157" s="171"/>
      <c r="AM157" s="169">
        <f t="shared" ref="AM157" si="106">SUM(AM147:AP156)-SUM(AM148:AP150)</f>
        <v>367</v>
      </c>
      <c r="AN157" s="170"/>
      <c r="AO157" s="170"/>
      <c r="AP157" s="171"/>
      <c r="AQ157" s="169">
        <f t="shared" ref="AQ157" si="107">SUM(AQ147:AT156)-SUM(AQ148:AT150)</f>
        <v>30886</v>
      </c>
      <c r="AR157" s="170"/>
      <c r="AS157" s="170"/>
      <c r="AT157" s="171"/>
      <c r="AU157" s="169">
        <f t="shared" ref="AU157" si="108">SUM(AU147:AX156)-SUM(AU148:AX150)</f>
        <v>1250</v>
      </c>
      <c r="AV157" s="170"/>
      <c r="AW157" s="170"/>
      <c r="AX157" s="171"/>
      <c r="AY157" s="169">
        <f t="shared" ref="AY157" si="109">SUM(AY147:BB156)-SUM(AY148:BB150)</f>
        <v>25</v>
      </c>
      <c r="AZ157" s="170"/>
      <c r="BA157" s="170"/>
      <c r="BB157" s="171"/>
      <c r="BC157" s="169">
        <f t="shared" ref="BC157" si="110">SUM(BC147:BF156)-SUM(BC148:BF150)</f>
        <v>30886</v>
      </c>
      <c r="BD157" s="170"/>
      <c r="BE157" s="170"/>
      <c r="BF157" s="171"/>
      <c r="BG157" s="172">
        <f t="shared" si="89"/>
        <v>0.98822550713508672</v>
      </c>
      <c r="BH157" s="173"/>
    </row>
    <row r="158" spans="1:60" ht="20.100000000000001" customHeight="1">
      <c r="A158" s="362" t="s">
        <v>600</v>
      </c>
      <c r="B158" s="363"/>
      <c r="C158" s="224" t="s">
        <v>75</v>
      </c>
      <c r="D158" s="225"/>
      <c r="E158" s="225"/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  <c r="Z158" s="225"/>
      <c r="AA158" s="225"/>
      <c r="AB158" s="226"/>
      <c r="AC158" s="207" t="s">
        <v>97</v>
      </c>
      <c r="AD158" s="208"/>
      <c r="AE158" s="433">
        <v>100</v>
      </c>
      <c r="AF158" s="434"/>
      <c r="AG158" s="434"/>
      <c r="AH158" s="435"/>
      <c r="AI158" s="433">
        <v>0</v>
      </c>
      <c r="AJ158" s="434"/>
      <c r="AK158" s="434"/>
      <c r="AL158" s="435"/>
      <c r="AM158" s="433">
        <v>0</v>
      </c>
      <c r="AN158" s="434"/>
      <c r="AO158" s="434"/>
      <c r="AP158" s="435"/>
      <c r="AQ158" s="433">
        <v>0</v>
      </c>
      <c r="AR158" s="434"/>
      <c r="AS158" s="434"/>
      <c r="AT158" s="435"/>
      <c r="AU158" s="433">
        <v>0</v>
      </c>
      <c r="AV158" s="434"/>
      <c r="AW158" s="434"/>
      <c r="AX158" s="435"/>
      <c r="AY158" s="433">
        <v>0</v>
      </c>
      <c r="AZ158" s="434"/>
      <c r="BA158" s="434"/>
      <c r="BB158" s="435"/>
      <c r="BC158" s="433">
        <v>0</v>
      </c>
      <c r="BD158" s="434"/>
      <c r="BE158" s="434"/>
      <c r="BF158" s="435"/>
      <c r="BG158" s="202" t="str">
        <f t="shared" si="89"/>
        <v>n.é.</v>
      </c>
      <c r="BH158" s="203"/>
    </row>
    <row r="159" spans="1:60" ht="20.100000000000001" customHeight="1">
      <c r="A159" s="362" t="s">
        <v>601</v>
      </c>
      <c r="B159" s="363"/>
      <c r="C159" s="224" t="s">
        <v>76</v>
      </c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6"/>
      <c r="AC159" s="207" t="s">
        <v>98</v>
      </c>
      <c r="AD159" s="208"/>
      <c r="AE159" s="433">
        <v>400</v>
      </c>
      <c r="AF159" s="434"/>
      <c r="AG159" s="434"/>
      <c r="AH159" s="435"/>
      <c r="AI159" s="433">
        <v>101</v>
      </c>
      <c r="AJ159" s="434"/>
      <c r="AK159" s="434"/>
      <c r="AL159" s="435"/>
      <c r="AM159" s="433">
        <v>0</v>
      </c>
      <c r="AN159" s="434"/>
      <c r="AO159" s="434"/>
      <c r="AP159" s="435"/>
      <c r="AQ159" s="433">
        <v>101</v>
      </c>
      <c r="AR159" s="434"/>
      <c r="AS159" s="434"/>
      <c r="AT159" s="435"/>
      <c r="AU159" s="433">
        <v>0</v>
      </c>
      <c r="AV159" s="434"/>
      <c r="AW159" s="434"/>
      <c r="AX159" s="435"/>
      <c r="AY159" s="433">
        <v>0</v>
      </c>
      <c r="AZ159" s="434"/>
      <c r="BA159" s="434"/>
      <c r="BB159" s="435"/>
      <c r="BC159" s="433">
        <v>101</v>
      </c>
      <c r="BD159" s="434"/>
      <c r="BE159" s="434"/>
      <c r="BF159" s="435"/>
      <c r="BG159" s="202">
        <f t="shared" si="89"/>
        <v>1</v>
      </c>
      <c r="BH159" s="203"/>
    </row>
    <row r="160" spans="1:60" ht="20.100000000000001" customHeight="1">
      <c r="A160" s="422" t="s">
        <v>602</v>
      </c>
      <c r="B160" s="423"/>
      <c r="C160" s="164" t="s">
        <v>478</v>
      </c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6"/>
      <c r="AC160" s="230" t="s">
        <v>99</v>
      </c>
      <c r="AD160" s="231"/>
      <c r="AE160" s="169">
        <f>SUM(AE158:AH159)</f>
        <v>500</v>
      </c>
      <c r="AF160" s="170"/>
      <c r="AG160" s="170"/>
      <c r="AH160" s="171"/>
      <c r="AI160" s="169">
        <f t="shared" ref="AI160" si="111">SUM(AI158:AL159)</f>
        <v>101</v>
      </c>
      <c r="AJ160" s="170"/>
      <c r="AK160" s="170"/>
      <c r="AL160" s="171"/>
      <c r="AM160" s="169">
        <f t="shared" ref="AM160" si="112">SUM(AM158:AP159)</f>
        <v>0</v>
      </c>
      <c r="AN160" s="170"/>
      <c r="AO160" s="170"/>
      <c r="AP160" s="171"/>
      <c r="AQ160" s="169">
        <f t="shared" ref="AQ160" si="113">SUM(AQ158:AT159)</f>
        <v>101</v>
      </c>
      <c r="AR160" s="170"/>
      <c r="AS160" s="170"/>
      <c r="AT160" s="171"/>
      <c r="AU160" s="169">
        <f t="shared" ref="AU160" si="114">SUM(AU158:AX159)</f>
        <v>0</v>
      </c>
      <c r="AV160" s="170"/>
      <c r="AW160" s="170"/>
      <c r="AX160" s="171"/>
      <c r="AY160" s="169">
        <f t="shared" ref="AY160" si="115">SUM(AY158:BB159)</f>
        <v>0</v>
      </c>
      <c r="AZ160" s="170"/>
      <c r="BA160" s="170"/>
      <c r="BB160" s="171"/>
      <c r="BC160" s="169">
        <f t="shared" ref="BC160" si="116">SUM(BC158:BF159)</f>
        <v>101</v>
      </c>
      <c r="BD160" s="170"/>
      <c r="BE160" s="170"/>
      <c r="BF160" s="171"/>
      <c r="BG160" s="172">
        <f t="shared" si="89"/>
        <v>1</v>
      </c>
      <c r="BH160" s="173"/>
    </row>
    <row r="161" spans="1:60" ht="20.100000000000001" customHeight="1">
      <c r="A161" s="438">
        <v>124</v>
      </c>
      <c r="B161" s="363"/>
      <c r="C161" s="224" t="s">
        <v>77</v>
      </c>
      <c r="D161" s="225"/>
      <c r="E161" s="225"/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  <c r="AA161" s="225"/>
      <c r="AB161" s="226"/>
      <c r="AC161" s="207" t="s">
        <v>100</v>
      </c>
      <c r="AD161" s="208"/>
      <c r="AE161" s="433">
        <v>13558</v>
      </c>
      <c r="AF161" s="434"/>
      <c r="AG161" s="434"/>
      <c r="AH161" s="435"/>
      <c r="AI161" s="433">
        <v>13415</v>
      </c>
      <c r="AJ161" s="434"/>
      <c r="AK161" s="434"/>
      <c r="AL161" s="435"/>
      <c r="AM161" s="433">
        <v>99</v>
      </c>
      <c r="AN161" s="434"/>
      <c r="AO161" s="434"/>
      <c r="AP161" s="435"/>
      <c r="AQ161" s="433">
        <v>13211</v>
      </c>
      <c r="AR161" s="434"/>
      <c r="AS161" s="434"/>
      <c r="AT161" s="435"/>
      <c r="AU161" s="433">
        <v>0</v>
      </c>
      <c r="AV161" s="434"/>
      <c r="AW161" s="434"/>
      <c r="AX161" s="435"/>
      <c r="AY161" s="433">
        <v>1119</v>
      </c>
      <c r="AZ161" s="434"/>
      <c r="BA161" s="434"/>
      <c r="BB161" s="435"/>
      <c r="BC161" s="433">
        <v>13080</v>
      </c>
      <c r="BD161" s="434"/>
      <c r="BE161" s="434"/>
      <c r="BF161" s="435"/>
      <c r="BG161" s="202">
        <f t="shared" si="89"/>
        <v>0.9750279537830786</v>
      </c>
      <c r="BH161" s="203"/>
    </row>
    <row r="162" spans="1:60" ht="20.100000000000001" customHeight="1">
      <c r="A162" s="438">
        <v>125</v>
      </c>
      <c r="B162" s="363"/>
      <c r="C162" s="224" t="s">
        <v>78</v>
      </c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6"/>
      <c r="AC162" s="207" t="s">
        <v>101</v>
      </c>
      <c r="AD162" s="208"/>
      <c r="AE162" s="433">
        <v>2700</v>
      </c>
      <c r="AF162" s="434"/>
      <c r="AG162" s="434"/>
      <c r="AH162" s="435"/>
      <c r="AI162" s="433">
        <v>3129</v>
      </c>
      <c r="AJ162" s="434"/>
      <c r="AK162" s="434"/>
      <c r="AL162" s="435"/>
      <c r="AM162" s="433">
        <v>0</v>
      </c>
      <c r="AN162" s="434"/>
      <c r="AO162" s="434"/>
      <c r="AP162" s="435"/>
      <c r="AQ162" s="433">
        <v>3129</v>
      </c>
      <c r="AR162" s="434"/>
      <c r="AS162" s="434"/>
      <c r="AT162" s="435"/>
      <c r="AU162" s="433">
        <v>0</v>
      </c>
      <c r="AV162" s="434"/>
      <c r="AW162" s="434"/>
      <c r="AX162" s="435"/>
      <c r="AY162" s="433">
        <v>810</v>
      </c>
      <c r="AZ162" s="434"/>
      <c r="BA162" s="434"/>
      <c r="BB162" s="435"/>
      <c r="BC162" s="433">
        <v>3129</v>
      </c>
      <c r="BD162" s="434"/>
      <c r="BE162" s="434"/>
      <c r="BF162" s="435"/>
      <c r="BG162" s="202">
        <f t="shared" si="89"/>
        <v>1</v>
      </c>
      <c r="BH162" s="203"/>
    </row>
    <row r="163" spans="1:60" ht="20.100000000000001" customHeight="1">
      <c r="A163" s="438">
        <v>126</v>
      </c>
      <c r="B163" s="363"/>
      <c r="C163" s="224" t="s">
        <v>79</v>
      </c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  <c r="Y163" s="225"/>
      <c r="Z163" s="225"/>
      <c r="AA163" s="225"/>
      <c r="AB163" s="226"/>
      <c r="AC163" s="207" t="s">
        <v>102</v>
      </c>
      <c r="AD163" s="208"/>
      <c r="AE163" s="433">
        <v>0</v>
      </c>
      <c r="AF163" s="434"/>
      <c r="AG163" s="434"/>
      <c r="AH163" s="435"/>
      <c r="AI163" s="433">
        <v>3</v>
      </c>
      <c r="AJ163" s="434"/>
      <c r="AK163" s="434"/>
      <c r="AL163" s="435"/>
      <c r="AM163" s="433">
        <v>0</v>
      </c>
      <c r="AN163" s="434"/>
      <c r="AO163" s="434"/>
      <c r="AP163" s="435"/>
      <c r="AQ163" s="433">
        <v>3</v>
      </c>
      <c r="AR163" s="434"/>
      <c r="AS163" s="434"/>
      <c r="AT163" s="435"/>
      <c r="AU163" s="433">
        <v>0</v>
      </c>
      <c r="AV163" s="434"/>
      <c r="AW163" s="434"/>
      <c r="AX163" s="435"/>
      <c r="AY163" s="433">
        <v>0</v>
      </c>
      <c r="AZ163" s="434"/>
      <c r="BA163" s="434"/>
      <c r="BB163" s="435"/>
      <c r="BC163" s="433">
        <v>3</v>
      </c>
      <c r="BD163" s="434"/>
      <c r="BE163" s="434"/>
      <c r="BF163" s="435"/>
      <c r="BG163" s="202">
        <f t="shared" si="89"/>
        <v>1</v>
      </c>
      <c r="BH163" s="203"/>
    </row>
    <row r="164" spans="1:60" ht="20.100000000000001" customHeight="1">
      <c r="A164" s="438">
        <v>127</v>
      </c>
      <c r="B164" s="363"/>
      <c r="C164" s="224" t="s">
        <v>80</v>
      </c>
      <c r="D164" s="225"/>
      <c r="E164" s="225"/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25"/>
      <c r="Y164" s="225"/>
      <c r="Z164" s="225"/>
      <c r="AA164" s="225"/>
      <c r="AB164" s="226"/>
      <c r="AC164" s="207" t="s">
        <v>103</v>
      </c>
      <c r="AD164" s="208"/>
      <c r="AE164" s="433"/>
      <c r="AF164" s="434"/>
      <c r="AG164" s="434"/>
      <c r="AH164" s="435"/>
      <c r="AI164" s="433"/>
      <c r="AJ164" s="434"/>
      <c r="AK164" s="434"/>
      <c r="AL164" s="435"/>
      <c r="AM164" s="433"/>
      <c r="AN164" s="434"/>
      <c r="AO164" s="434"/>
      <c r="AP164" s="435"/>
      <c r="AQ164" s="433"/>
      <c r="AR164" s="434"/>
      <c r="AS164" s="434"/>
      <c r="AT164" s="435"/>
      <c r="AU164" s="433"/>
      <c r="AV164" s="434"/>
      <c r="AW164" s="434"/>
      <c r="AX164" s="435"/>
      <c r="AY164" s="433"/>
      <c r="AZ164" s="434"/>
      <c r="BA164" s="434"/>
      <c r="BB164" s="435"/>
      <c r="BC164" s="433"/>
      <c r="BD164" s="434"/>
      <c r="BE164" s="434"/>
      <c r="BF164" s="435"/>
      <c r="BG164" s="202" t="str">
        <f t="shared" si="89"/>
        <v>n.é.</v>
      </c>
      <c r="BH164" s="203"/>
    </row>
    <row r="165" spans="1:60" ht="20.100000000000001" customHeight="1">
      <c r="A165" s="438">
        <v>128</v>
      </c>
      <c r="B165" s="363"/>
      <c r="C165" s="224" t="s">
        <v>81</v>
      </c>
      <c r="D165" s="225"/>
      <c r="E165" s="225"/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25"/>
      <c r="Y165" s="225"/>
      <c r="Z165" s="225"/>
      <c r="AA165" s="225"/>
      <c r="AB165" s="226"/>
      <c r="AC165" s="207" t="s">
        <v>104</v>
      </c>
      <c r="AD165" s="208"/>
      <c r="AE165" s="433">
        <v>100</v>
      </c>
      <c r="AF165" s="434"/>
      <c r="AG165" s="434"/>
      <c r="AH165" s="435"/>
      <c r="AI165" s="433">
        <v>2348</v>
      </c>
      <c r="AJ165" s="434"/>
      <c r="AK165" s="434"/>
      <c r="AL165" s="435"/>
      <c r="AM165" s="433">
        <v>0</v>
      </c>
      <c r="AN165" s="434"/>
      <c r="AO165" s="434"/>
      <c r="AP165" s="435"/>
      <c r="AQ165" s="433">
        <v>958</v>
      </c>
      <c r="AR165" s="434"/>
      <c r="AS165" s="434"/>
      <c r="AT165" s="435"/>
      <c r="AU165" s="433">
        <v>0</v>
      </c>
      <c r="AV165" s="434"/>
      <c r="AW165" s="434"/>
      <c r="AX165" s="435"/>
      <c r="AY165" s="433">
        <v>7</v>
      </c>
      <c r="AZ165" s="434"/>
      <c r="BA165" s="434"/>
      <c r="BB165" s="435"/>
      <c r="BC165" s="433">
        <v>957</v>
      </c>
      <c r="BD165" s="434"/>
      <c r="BE165" s="434"/>
      <c r="BF165" s="435"/>
      <c r="BG165" s="202">
        <f t="shared" si="89"/>
        <v>0.40758091993185691</v>
      </c>
      <c r="BH165" s="203"/>
    </row>
    <row r="166" spans="1:60" ht="20.100000000000001" customHeight="1">
      <c r="A166" s="439">
        <v>129</v>
      </c>
      <c r="B166" s="423"/>
      <c r="C166" s="164" t="s">
        <v>479</v>
      </c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6"/>
      <c r="AC166" s="230" t="s">
        <v>105</v>
      </c>
      <c r="AD166" s="231"/>
      <c r="AE166" s="169">
        <f>SUM(AE161:AH165)</f>
        <v>16358</v>
      </c>
      <c r="AF166" s="170"/>
      <c r="AG166" s="170"/>
      <c r="AH166" s="171"/>
      <c r="AI166" s="169">
        <f t="shared" ref="AI166" si="117">SUM(AI161:AL165)</f>
        <v>18895</v>
      </c>
      <c r="AJ166" s="170"/>
      <c r="AK166" s="170"/>
      <c r="AL166" s="171"/>
      <c r="AM166" s="169">
        <f t="shared" ref="AM166" si="118">SUM(AM161:AP165)</f>
        <v>99</v>
      </c>
      <c r="AN166" s="170"/>
      <c r="AO166" s="170"/>
      <c r="AP166" s="171"/>
      <c r="AQ166" s="169">
        <f t="shared" ref="AQ166" si="119">SUM(AQ161:AT165)</f>
        <v>17301</v>
      </c>
      <c r="AR166" s="170"/>
      <c r="AS166" s="170"/>
      <c r="AT166" s="171"/>
      <c r="AU166" s="169">
        <f t="shared" ref="AU166" si="120">SUM(AU161:AX165)</f>
        <v>0</v>
      </c>
      <c r="AV166" s="170"/>
      <c r="AW166" s="170"/>
      <c r="AX166" s="171"/>
      <c r="AY166" s="169">
        <f t="shared" ref="AY166" si="121">SUM(AY161:BB165)</f>
        <v>1936</v>
      </c>
      <c r="AZ166" s="170"/>
      <c r="BA166" s="170"/>
      <c r="BB166" s="171"/>
      <c r="BC166" s="169">
        <f t="shared" ref="BC166" si="122">SUM(BC161:BF165)</f>
        <v>17169</v>
      </c>
      <c r="BD166" s="170"/>
      <c r="BE166" s="170"/>
      <c r="BF166" s="171"/>
      <c r="BG166" s="172">
        <f t="shared" si="89"/>
        <v>0.90865308282614443</v>
      </c>
      <c r="BH166" s="173"/>
    </row>
    <row r="167" spans="1:60" ht="20.100000000000001" customHeight="1">
      <c r="A167" s="439">
        <v>130</v>
      </c>
      <c r="B167" s="423"/>
      <c r="C167" s="164" t="s">
        <v>464</v>
      </c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6"/>
      <c r="AC167" s="230" t="s">
        <v>57</v>
      </c>
      <c r="AD167" s="231"/>
      <c r="AE167" s="169">
        <f>AE143+AE146+AE157+AE160+AE166</f>
        <v>68907</v>
      </c>
      <c r="AF167" s="170"/>
      <c r="AG167" s="170"/>
      <c r="AH167" s="171"/>
      <c r="AI167" s="169">
        <f t="shared" ref="AI167" si="123">AI143+AI146+AI157+AI160+AI166</f>
        <v>82999</v>
      </c>
      <c r="AJ167" s="170"/>
      <c r="AK167" s="170"/>
      <c r="AL167" s="171"/>
      <c r="AM167" s="169">
        <f t="shared" ref="AM167" si="124">AM143+AM146+AM157+AM160+AM166</f>
        <v>466</v>
      </c>
      <c r="AN167" s="170"/>
      <c r="AO167" s="170"/>
      <c r="AP167" s="171"/>
      <c r="AQ167" s="169">
        <f t="shared" ref="AQ167" si="125">AQ143+AQ146+AQ157+AQ160+AQ166</f>
        <v>80150</v>
      </c>
      <c r="AR167" s="170"/>
      <c r="AS167" s="170"/>
      <c r="AT167" s="171"/>
      <c r="AU167" s="169">
        <f t="shared" ref="AU167" si="126">AU143+AU146+AU157+AU160+AU166</f>
        <v>1250</v>
      </c>
      <c r="AV167" s="170"/>
      <c r="AW167" s="170"/>
      <c r="AX167" s="171"/>
      <c r="AY167" s="169">
        <f t="shared" ref="AY167" si="127">AY143+AY146+AY157+AY160+AY166</f>
        <v>6169</v>
      </c>
      <c r="AZ167" s="170"/>
      <c r="BA167" s="170"/>
      <c r="BB167" s="171"/>
      <c r="BC167" s="169">
        <f t="shared" ref="BC167" si="128">BC143+BC146+BC157+BC160+BC166</f>
        <v>79531</v>
      </c>
      <c r="BD167" s="170"/>
      <c r="BE167" s="170"/>
      <c r="BF167" s="171"/>
      <c r="BG167" s="172">
        <f t="shared" si="89"/>
        <v>0.95821636405257893</v>
      </c>
      <c r="BH167" s="173"/>
    </row>
    <row r="168" spans="1:60" ht="20.100000000000001" customHeight="1">
      <c r="A168" s="438">
        <v>131</v>
      </c>
      <c r="B168" s="363"/>
      <c r="C168" s="174" t="s">
        <v>108</v>
      </c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6"/>
      <c r="AC168" s="207" t="s">
        <v>116</v>
      </c>
      <c r="AD168" s="208"/>
      <c r="AE168" s="433"/>
      <c r="AF168" s="434"/>
      <c r="AG168" s="434"/>
      <c r="AH168" s="435"/>
      <c r="AI168" s="433"/>
      <c r="AJ168" s="434"/>
      <c r="AK168" s="434"/>
      <c r="AL168" s="435"/>
      <c r="AM168" s="433"/>
      <c r="AN168" s="434"/>
      <c r="AO168" s="434"/>
      <c r="AP168" s="435"/>
      <c r="AQ168" s="433"/>
      <c r="AR168" s="434"/>
      <c r="AS168" s="434"/>
      <c r="AT168" s="435"/>
      <c r="AU168" s="433"/>
      <c r="AV168" s="434"/>
      <c r="AW168" s="434"/>
      <c r="AX168" s="435"/>
      <c r="AY168" s="433"/>
      <c r="AZ168" s="434"/>
      <c r="BA168" s="434"/>
      <c r="BB168" s="435"/>
      <c r="BC168" s="433"/>
      <c r="BD168" s="434"/>
      <c r="BE168" s="434"/>
      <c r="BF168" s="435"/>
      <c r="BG168" s="202" t="str">
        <f t="shared" si="89"/>
        <v>n.é.</v>
      </c>
      <c r="BH168" s="203"/>
    </row>
    <row r="169" spans="1:60" ht="20.100000000000001" customHeight="1">
      <c r="A169" s="438">
        <v>132</v>
      </c>
      <c r="B169" s="363"/>
      <c r="C169" s="174" t="s">
        <v>109</v>
      </c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6"/>
      <c r="AC169" s="207" t="s">
        <v>117</v>
      </c>
      <c r="AD169" s="208"/>
      <c r="AE169" s="433">
        <v>0</v>
      </c>
      <c r="AF169" s="434"/>
      <c r="AG169" s="434"/>
      <c r="AH169" s="435"/>
      <c r="AI169" s="433">
        <v>1868</v>
      </c>
      <c r="AJ169" s="434"/>
      <c r="AK169" s="434"/>
      <c r="AL169" s="435"/>
      <c r="AM169" s="433">
        <v>0</v>
      </c>
      <c r="AN169" s="434"/>
      <c r="AO169" s="434"/>
      <c r="AP169" s="435"/>
      <c r="AQ169" s="433">
        <v>1868</v>
      </c>
      <c r="AR169" s="434"/>
      <c r="AS169" s="434"/>
      <c r="AT169" s="435"/>
      <c r="AU169" s="433">
        <v>0</v>
      </c>
      <c r="AV169" s="434"/>
      <c r="AW169" s="434"/>
      <c r="AX169" s="435"/>
      <c r="AY169" s="433">
        <v>0</v>
      </c>
      <c r="AZ169" s="434"/>
      <c r="BA169" s="434"/>
      <c r="BB169" s="435"/>
      <c r="BC169" s="433">
        <v>1868</v>
      </c>
      <c r="BD169" s="434"/>
      <c r="BE169" s="434"/>
      <c r="BF169" s="435"/>
      <c r="BG169" s="202">
        <f t="shared" si="89"/>
        <v>1</v>
      </c>
      <c r="BH169" s="203"/>
    </row>
    <row r="170" spans="1:60" s="13" customFormat="1" ht="20.100000000000001" customHeight="1">
      <c r="A170" s="394" t="s">
        <v>524</v>
      </c>
      <c r="B170" s="395"/>
      <c r="C170" s="396" t="s">
        <v>557</v>
      </c>
      <c r="D170" s="397"/>
      <c r="E170" s="397"/>
      <c r="F170" s="397"/>
      <c r="G170" s="397"/>
      <c r="H170" s="397"/>
      <c r="I170" s="397"/>
      <c r="J170" s="397"/>
      <c r="K170" s="397"/>
      <c r="L170" s="397"/>
      <c r="M170" s="397"/>
      <c r="N170" s="397"/>
      <c r="O170" s="397"/>
      <c r="P170" s="397"/>
      <c r="Q170" s="397"/>
      <c r="R170" s="397"/>
      <c r="S170" s="397"/>
      <c r="T170" s="397"/>
      <c r="U170" s="397"/>
      <c r="V170" s="397"/>
      <c r="W170" s="397"/>
      <c r="X170" s="397"/>
      <c r="Y170" s="397"/>
      <c r="Z170" s="397"/>
      <c r="AA170" s="397"/>
      <c r="AB170" s="398"/>
      <c r="AC170" s="399" t="s">
        <v>524</v>
      </c>
      <c r="AD170" s="400"/>
      <c r="AE170" s="388">
        <v>0</v>
      </c>
      <c r="AF170" s="389"/>
      <c r="AG170" s="389"/>
      <c r="AH170" s="390"/>
      <c r="AI170" s="388">
        <v>1688</v>
      </c>
      <c r="AJ170" s="389"/>
      <c r="AK170" s="389"/>
      <c r="AL170" s="390"/>
      <c r="AM170" s="391">
        <v>0</v>
      </c>
      <c r="AN170" s="391"/>
      <c r="AO170" s="391"/>
      <c r="AP170" s="391"/>
      <c r="AQ170" s="391">
        <v>1688</v>
      </c>
      <c r="AR170" s="391"/>
      <c r="AS170" s="391"/>
      <c r="AT170" s="391"/>
      <c r="AU170" s="391">
        <v>0</v>
      </c>
      <c r="AV170" s="391"/>
      <c r="AW170" s="391"/>
      <c r="AX170" s="391"/>
      <c r="AY170" s="391">
        <v>0</v>
      </c>
      <c r="AZ170" s="391"/>
      <c r="BA170" s="391"/>
      <c r="BB170" s="391"/>
      <c r="BC170" s="391">
        <v>1688</v>
      </c>
      <c r="BD170" s="391"/>
      <c r="BE170" s="391"/>
      <c r="BF170" s="391"/>
      <c r="BG170" s="392">
        <f t="shared" si="89"/>
        <v>1</v>
      </c>
      <c r="BH170" s="393"/>
    </row>
    <row r="171" spans="1:60" s="13" customFormat="1" ht="20.100000000000001" customHeight="1">
      <c r="A171" s="394" t="s">
        <v>524</v>
      </c>
      <c r="B171" s="395"/>
      <c r="C171" s="396" t="s">
        <v>558</v>
      </c>
      <c r="D171" s="397"/>
      <c r="E171" s="397"/>
      <c r="F171" s="397"/>
      <c r="G171" s="397"/>
      <c r="H171" s="397"/>
      <c r="I171" s="397"/>
      <c r="J171" s="397"/>
      <c r="K171" s="397"/>
      <c r="L171" s="397"/>
      <c r="M171" s="397"/>
      <c r="N171" s="397"/>
      <c r="O171" s="397"/>
      <c r="P171" s="397"/>
      <c r="Q171" s="397"/>
      <c r="R171" s="397"/>
      <c r="S171" s="397"/>
      <c r="T171" s="397"/>
      <c r="U171" s="397"/>
      <c r="V171" s="397"/>
      <c r="W171" s="397"/>
      <c r="X171" s="397"/>
      <c r="Y171" s="397"/>
      <c r="Z171" s="397"/>
      <c r="AA171" s="397"/>
      <c r="AB171" s="398"/>
      <c r="AC171" s="399" t="s">
        <v>524</v>
      </c>
      <c r="AD171" s="400"/>
      <c r="AE171" s="388">
        <v>0</v>
      </c>
      <c r="AF171" s="389"/>
      <c r="AG171" s="389"/>
      <c r="AH171" s="390"/>
      <c r="AI171" s="388">
        <v>180</v>
      </c>
      <c r="AJ171" s="389"/>
      <c r="AK171" s="389"/>
      <c r="AL171" s="390"/>
      <c r="AM171" s="391">
        <v>0</v>
      </c>
      <c r="AN171" s="391"/>
      <c r="AO171" s="391"/>
      <c r="AP171" s="391"/>
      <c r="AQ171" s="391">
        <v>180</v>
      </c>
      <c r="AR171" s="391"/>
      <c r="AS171" s="391"/>
      <c r="AT171" s="391"/>
      <c r="AU171" s="391">
        <v>0</v>
      </c>
      <c r="AV171" s="391"/>
      <c r="AW171" s="391"/>
      <c r="AX171" s="391"/>
      <c r="AY171" s="391">
        <v>0</v>
      </c>
      <c r="AZ171" s="391"/>
      <c r="BA171" s="391"/>
      <c r="BB171" s="391"/>
      <c r="BC171" s="391">
        <v>180</v>
      </c>
      <c r="BD171" s="391"/>
      <c r="BE171" s="391"/>
      <c r="BF171" s="391"/>
      <c r="BG171" s="392">
        <f t="shared" si="89"/>
        <v>1</v>
      </c>
      <c r="BH171" s="393"/>
    </row>
    <row r="172" spans="1:60" ht="20.100000000000001" customHeight="1">
      <c r="A172" s="438">
        <v>133</v>
      </c>
      <c r="B172" s="363"/>
      <c r="C172" s="238" t="s">
        <v>110</v>
      </c>
      <c r="D172" s="239"/>
      <c r="E172" s="239"/>
      <c r="F172" s="239"/>
      <c r="G172" s="239"/>
      <c r="H172" s="239"/>
      <c r="I172" s="239"/>
      <c r="J172" s="239"/>
      <c r="K172" s="239"/>
      <c r="L172" s="239"/>
      <c r="M172" s="239"/>
      <c r="N172" s="239"/>
      <c r="O172" s="239"/>
      <c r="P172" s="239"/>
      <c r="Q172" s="239"/>
      <c r="R172" s="239"/>
      <c r="S172" s="239"/>
      <c r="T172" s="239"/>
      <c r="U172" s="239"/>
      <c r="V172" s="239"/>
      <c r="W172" s="239"/>
      <c r="X172" s="239"/>
      <c r="Y172" s="239"/>
      <c r="Z172" s="239"/>
      <c r="AA172" s="239"/>
      <c r="AB172" s="240"/>
      <c r="AC172" s="207" t="s">
        <v>118</v>
      </c>
      <c r="AD172" s="208"/>
      <c r="AE172" s="433"/>
      <c r="AF172" s="434"/>
      <c r="AG172" s="434"/>
      <c r="AH172" s="435"/>
      <c r="AI172" s="433"/>
      <c r="AJ172" s="434"/>
      <c r="AK172" s="434"/>
      <c r="AL172" s="435"/>
      <c r="AM172" s="433"/>
      <c r="AN172" s="434"/>
      <c r="AO172" s="434"/>
      <c r="AP172" s="435"/>
      <c r="AQ172" s="433"/>
      <c r="AR172" s="434"/>
      <c r="AS172" s="434"/>
      <c r="AT172" s="435"/>
      <c r="AU172" s="433"/>
      <c r="AV172" s="434"/>
      <c r="AW172" s="434"/>
      <c r="AX172" s="435"/>
      <c r="AY172" s="433"/>
      <c r="AZ172" s="434"/>
      <c r="BA172" s="434"/>
      <c r="BB172" s="435"/>
      <c r="BC172" s="433"/>
      <c r="BD172" s="434"/>
      <c r="BE172" s="434"/>
      <c r="BF172" s="435"/>
      <c r="BG172" s="202" t="str">
        <f t="shared" si="89"/>
        <v>n.é.</v>
      </c>
      <c r="BH172" s="203"/>
    </row>
    <row r="173" spans="1:60" ht="20.100000000000001" customHeight="1">
      <c r="A173" s="438">
        <v>134</v>
      </c>
      <c r="B173" s="363"/>
      <c r="C173" s="238" t="s">
        <v>111</v>
      </c>
      <c r="D173" s="239"/>
      <c r="E173" s="239"/>
      <c r="F173" s="239"/>
      <c r="G173" s="239"/>
      <c r="H173" s="239"/>
      <c r="I173" s="239"/>
      <c r="J173" s="239"/>
      <c r="K173" s="239"/>
      <c r="L173" s="239"/>
      <c r="M173" s="239"/>
      <c r="N173" s="239"/>
      <c r="O173" s="239"/>
      <c r="P173" s="239"/>
      <c r="Q173" s="239"/>
      <c r="R173" s="239"/>
      <c r="S173" s="239"/>
      <c r="T173" s="239"/>
      <c r="U173" s="239"/>
      <c r="V173" s="239"/>
      <c r="W173" s="239"/>
      <c r="X173" s="239"/>
      <c r="Y173" s="239"/>
      <c r="Z173" s="239"/>
      <c r="AA173" s="239"/>
      <c r="AB173" s="240"/>
      <c r="AC173" s="207" t="s">
        <v>119</v>
      </c>
      <c r="AD173" s="208"/>
      <c r="AE173" s="433">
        <v>3000</v>
      </c>
      <c r="AF173" s="434"/>
      <c r="AG173" s="434"/>
      <c r="AH173" s="435"/>
      <c r="AI173" s="433">
        <v>53</v>
      </c>
      <c r="AJ173" s="434"/>
      <c r="AK173" s="434"/>
      <c r="AL173" s="435"/>
      <c r="AM173" s="433">
        <v>0</v>
      </c>
      <c r="AN173" s="434"/>
      <c r="AO173" s="434"/>
      <c r="AP173" s="435"/>
      <c r="AQ173" s="433">
        <v>53</v>
      </c>
      <c r="AR173" s="434"/>
      <c r="AS173" s="434"/>
      <c r="AT173" s="435"/>
      <c r="AU173" s="433">
        <v>0</v>
      </c>
      <c r="AV173" s="434"/>
      <c r="AW173" s="434"/>
      <c r="AX173" s="435"/>
      <c r="AY173" s="433">
        <v>0</v>
      </c>
      <c r="AZ173" s="434"/>
      <c r="BA173" s="434"/>
      <c r="BB173" s="435"/>
      <c r="BC173" s="433">
        <v>53</v>
      </c>
      <c r="BD173" s="434"/>
      <c r="BE173" s="434"/>
      <c r="BF173" s="435"/>
      <c r="BG173" s="202">
        <f t="shared" si="89"/>
        <v>1</v>
      </c>
      <c r="BH173" s="203"/>
    </row>
    <row r="174" spans="1:60" ht="20.100000000000001" customHeight="1">
      <c r="A174" s="438">
        <v>135</v>
      </c>
      <c r="B174" s="363"/>
      <c r="C174" s="238" t="s">
        <v>112</v>
      </c>
      <c r="D174" s="239"/>
      <c r="E174" s="239"/>
      <c r="F174" s="239"/>
      <c r="G174" s="239"/>
      <c r="H174" s="239"/>
      <c r="I174" s="239"/>
      <c r="J174" s="239"/>
      <c r="K174" s="239"/>
      <c r="L174" s="239"/>
      <c r="M174" s="239"/>
      <c r="N174" s="239"/>
      <c r="O174" s="239"/>
      <c r="P174" s="239"/>
      <c r="Q174" s="239"/>
      <c r="R174" s="239"/>
      <c r="S174" s="239"/>
      <c r="T174" s="239"/>
      <c r="U174" s="239"/>
      <c r="V174" s="239"/>
      <c r="W174" s="239"/>
      <c r="X174" s="239"/>
      <c r="Y174" s="239"/>
      <c r="Z174" s="239"/>
      <c r="AA174" s="239"/>
      <c r="AB174" s="240"/>
      <c r="AC174" s="207" t="s">
        <v>120</v>
      </c>
      <c r="AD174" s="208"/>
      <c r="AE174" s="433">
        <f>SUM(AE175:AH176)</f>
        <v>20925</v>
      </c>
      <c r="AF174" s="434"/>
      <c r="AG174" s="434"/>
      <c r="AH174" s="435"/>
      <c r="AI174" s="433">
        <v>11763</v>
      </c>
      <c r="AJ174" s="434"/>
      <c r="AK174" s="434"/>
      <c r="AL174" s="435"/>
      <c r="AM174" s="433">
        <v>0</v>
      </c>
      <c r="AN174" s="434"/>
      <c r="AO174" s="434"/>
      <c r="AP174" s="435"/>
      <c r="AQ174" s="433">
        <v>11763</v>
      </c>
      <c r="AR174" s="434"/>
      <c r="AS174" s="434"/>
      <c r="AT174" s="435"/>
      <c r="AU174" s="433">
        <v>0</v>
      </c>
      <c r="AV174" s="434"/>
      <c r="AW174" s="434"/>
      <c r="AX174" s="435"/>
      <c r="AY174" s="433">
        <v>0</v>
      </c>
      <c r="AZ174" s="434"/>
      <c r="BA174" s="434"/>
      <c r="BB174" s="435"/>
      <c r="BC174" s="433">
        <v>11763</v>
      </c>
      <c r="BD174" s="434"/>
      <c r="BE174" s="434"/>
      <c r="BF174" s="435"/>
      <c r="BG174" s="202">
        <f t="shared" si="89"/>
        <v>1</v>
      </c>
      <c r="BH174" s="203"/>
    </row>
    <row r="175" spans="1:60" s="13" customFormat="1" ht="20.100000000000001" customHeight="1">
      <c r="A175" s="394" t="s">
        <v>524</v>
      </c>
      <c r="B175" s="395"/>
      <c r="C175" s="396" t="s">
        <v>554</v>
      </c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  <c r="O175" s="397"/>
      <c r="P175" s="397"/>
      <c r="Q175" s="397"/>
      <c r="R175" s="397"/>
      <c r="S175" s="397"/>
      <c r="T175" s="397"/>
      <c r="U175" s="397"/>
      <c r="V175" s="397"/>
      <c r="W175" s="397"/>
      <c r="X175" s="397"/>
      <c r="Y175" s="397"/>
      <c r="Z175" s="397"/>
      <c r="AA175" s="397"/>
      <c r="AB175" s="398"/>
      <c r="AC175" s="399" t="s">
        <v>524</v>
      </c>
      <c r="AD175" s="400"/>
      <c r="AE175" s="388">
        <v>19415</v>
      </c>
      <c r="AF175" s="389"/>
      <c r="AG175" s="389"/>
      <c r="AH175" s="390"/>
      <c r="AI175" s="388">
        <v>11763</v>
      </c>
      <c r="AJ175" s="389"/>
      <c r="AK175" s="389"/>
      <c r="AL175" s="390"/>
      <c r="AM175" s="391">
        <v>0</v>
      </c>
      <c r="AN175" s="391"/>
      <c r="AO175" s="391"/>
      <c r="AP175" s="391"/>
      <c r="AQ175" s="391">
        <v>11763</v>
      </c>
      <c r="AR175" s="391"/>
      <c r="AS175" s="391"/>
      <c r="AT175" s="391"/>
      <c r="AU175" s="391">
        <v>0</v>
      </c>
      <c r="AV175" s="391"/>
      <c r="AW175" s="391"/>
      <c r="AX175" s="391"/>
      <c r="AY175" s="391">
        <v>0</v>
      </c>
      <c r="AZ175" s="391"/>
      <c r="BA175" s="391"/>
      <c r="BB175" s="391"/>
      <c r="BC175" s="391">
        <v>11763</v>
      </c>
      <c r="BD175" s="391"/>
      <c r="BE175" s="391"/>
      <c r="BF175" s="391"/>
      <c r="BG175" s="392">
        <f t="shared" si="89"/>
        <v>1</v>
      </c>
      <c r="BH175" s="393"/>
    </row>
    <row r="176" spans="1:60" s="13" customFormat="1" ht="20.100000000000001" customHeight="1">
      <c r="A176" s="394" t="s">
        <v>524</v>
      </c>
      <c r="B176" s="395"/>
      <c r="C176" s="396" t="s">
        <v>555</v>
      </c>
      <c r="D176" s="397"/>
      <c r="E176" s="397"/>
      <c r="F176" s="397"/>
      <c r="G176" s="397"/>
      <c r="H176" s="397"/>
      <c r="I176" s="397"/>
      <c r="J176" s="397"/>
      <c r="K176" s="397"/>
      <c r="L176" s="397"/>
      <c r="M176" s="397"/>
      <c r="N176" s="397"/>
      <c r="O176" s="397"/>
      <c r="P176" s="397"/>
      <c r="Q176" s="397"/>
      <c r="R176" s="397"/>
      <c r="S176" s="397"/>
      <c r="T176" s="397"/>
      <c r="U176" s="397"/>
      <c r="V176" s="397"/>
      <c r="W176" s="397"/>
      <c r="X176" s="397"/>
      <c r="Y176" s="397"/>
      <c r="Z176" s="397"/>
      <c r="AA176" s="397"/>
      <c r="AB176" s="398"/>
      <c r="AC176" s="399" t="s">
        <v>524</v>
      </c>
      <c r="AD176" s="400"/>
      <c r="AE176" s="388">
        <v>1510</v>
      </c>
      <c r="AF176" s="389"/>
      <c r="AG176" s="389"/>
      <c r="AH176" s="390"/>
      <c r="AI176" s="388">
        <v>0</v>
      </c>
      <c r="AJ176" s="389"/>
      <c r="AK176" s="389"/>
      <c r="AL176" s="390"/>
      <c r="AM176" s="391">
        <v>0</v>
      </c>
      <c r="AN176" s="391"/>
      <c r="AO176" s="391"/>
      <c r="AP176" s="391"/>
      <c r="AQ176" s="391">
        <v>0</v>
      </c>
      <c r="AR176" s="391"/>
      <c r="AS176" s="391"/>
      <c r="AT176" s="391"/>
      <c r="AU176" s="391">
        <v>0</v>
      </c>
      <c r="AV176" s="391"/>
      <c r="AW176" s="391"/>
      <c r="AX176" s="391"/>
      <c r="AY176" s="391">
        <v>0</v>
      </c>
      <c r="AZ176" s="391"/>
      <c r="BA176" s="391"/>
      <c r="BB176" s="391"/>
      <c r="BC176" s="391">
        <v>0</v>
      </c>
      <c r="BD176" s="391"/>
      <c r="BE176" s="391"/>
      <c r="BF176" s="391"/>
      <c r="BG176" s="392" t="str">
        <f t="shared" si="89"/>
        <v>n.é.</v>
      </c>
      <c r="BH176" s="393"/>
    </row>
    <row r="177" spans="1:60" ht="20.100000000000001" customHeight="1">
      <c r="A177" s="438">
        <v>136</v>
      </c>
      <c r="B177" s="363"/>
      <c r="C177" s="174" t="s">
        <v>113</v>
      </c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6"/>
      <c r="AC177" s="207" t="s">
        <v>121</v>
      </c>
      <c r="AD177" s="208"/>
      <c r="AE177" s="433">
        <f>AE178</f>
        <v>5735</v>
      </c>
      <c r="AF177" s="434"/>
      <c r="AG177" s="434"/>
      <c r="AH177" s="435"/>
      <c r="AI177" s="433">
        <v>5548</v>
      </c>
      <c r="AJ177" s="434"/>
      <c r="AK177" s="434"/>
      <c r="AL177" s="435"/>
      <c r="AM177" s="433">
        <v>0</v>
      </c>
      <c r="AN177" s="434"/>
      <c r="AO177" s="434"/>
      <c r="AP177" s="435"/>
      <c r="AQ177" s="433">
        <v>5548</v>
      </c>
      <c r="AR177" s="434"/>
      <c r="AS177" s="434"/>
      <c r="AT177" s="435"/>
      <c r="AU177" s="433">
        <v>0</v>
      </c>
      <c r="AV177" s="434"/>
      <c r="AW177" s="434"/>
      <c r="AX177" s="435"/>
      <c r="AY177" s="433">
        <v>0</v>
      </c>
      <c r="AZ177" s="434"/>
      <c r="BA177" s="434"/>
      <c r="BB177" s="435"/>
      <c r="BC177" s="433">
        <v>5548</v>
      </c>
      <c r="BD177" s="434"/>
      <c r="BE177" s="434"/>
      <c r="BF177" s="435"/>
      <c r="BG177" s="202">
        <f t="shared" si="89"/>
        <v>1</v>
      </c>
      <c r="BH177" s="203"/>
    </row>
    <row r="178" spans="1:60" s="13" customFormat="1" ht="20.100000000000001" customHeight="1">
      <c r="A178" s="394" t="s">
        <v>524</v>
      </c>
      <c r="B178" s="395"/>
      <c r="C178" s="396" t="s">
        <v>556</v>
      </c>
      <c r="D178" s="397"/>
      <c r="E178" s="397"/>
      <c r="F178" s="397"/>
      <c r="G178" s="397"/>
      <c r="H178" s="397"/>
      <c r="I178" s="397"/>
      <c r="J178" s="397"/>
      <c r="K178" s="397"/>
      <c r="L178" s="397"/>
      <c r="M178" s="397"/>
      <c r="N178" s="397"/>
      <c r="O178" s="397"/>
      <c r="P178" s="397"/>
      <c r="Q178" s="397"/>
      <c r="R178" s="397"/>
      <c r="S178" s="397"/>
      <c r="T178" s="397"/>
      <c r="U178" s="397"/>
      <c r="V178" s="397"/>
      <c r="W178" s="397"/>
      <c r="X178" s="397"/>
      <c r="Y178" s="397"/>
      <c r="Z178" s="397"/>
      <c r="AA178" s="397"/>
      <c r="AB178" s="398"/>
      <c r="AC178" s="399" t="s">
        <v>524</v>
      </c>
      <c r="AD178" s="400"/>
      <c r="AE178" s="388">
        <v>5735</v>
      </c>
      <c r="AF178" s="389"/>
      <c r="AG178" s="389"/>
      <c r="AH178" s="390"/>
      <c r="AI178" s="388">
        <v>5548</v>
      </c>
      <c r="AJ178" s="389"/>
      <c r="AK178" s="389"/>
      <c r="AL178" s="390"/>
      <c r="AM178" s="391">
        <v>0</v>
      </c>
      <c r="AN178" s="391"/>
      <c r="AO178" s="391"/>
      <c r="AP178" s="391"/>
      <c r="AQ178" s="391">
        <v>5548</v>
      </c>
      <c r="AR178" s="391"/>
      <c r="AS178" s="391"/>
      <c r="AT178" s="391"/>
      <c r="AU178" s="391">
        <v>0</v>
      </c>
      <c r="AV178" s="391"/>
      <c r="AW178" s="391"/>
      <c r="AX178" s="391"/>
      <c r="AY178" s="391">
        <v>0</v>
      </c>
      <c r="AZ178" s="391"/>
      <c r="BA178" s="391"/>
      <c r="BB178" s="391"/>
      <c r="BC178" s="391">
        <v>5548</v>
      </c>
      <c r="BD178" s="391"/>
      <c r="BE178" s="391"/>
      <c r="BF178" s="391"/>
      <c r="BG178" s="392">
        <f t="shared" si="89"/>
        <v>1</v>
      </c>
      <c r="BH178" s="393"/>
    </row>
    <row r="179" spans="1:60" ht="20.100000000000001" customHeight="1">
      <c r="A179" s="438">
        <v>137</v>
      </c>
      <c r="B179" s="363"/>
      <c r="C179" s="174" t="s">
        <v>114</v>
      </c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6"/>
      <c r="AC179" s="207" t="s">
        <v>122</v>
      </c>
      <c r="AD179" s="208"/>
      <c r="AE179" s="433"/>
      <c r="AF179" s="434"/>
      <c r="AG179" s="434"/>
      <c r="AH179" s="435"/>
      <c r="AI179" s="433"/>
      <c r="AJ179" s="434"/>
      <c r="AK179" s="434"/>
      <c r="AL179" s="435"/>
      <c r="AM179" s="433"/>
      <c r="AN179" s="434"/>
      <c r="AO179" s="434"/>
      <c r="AP179" s="435"/>
      <c r="AQ179" s="433"/>
      <c r="AR179" s="434"/>
      <c r="AS179" s="434"/>
      <c r="AT179" s="435"/>
      <c r="AU179" s="433"/>
      <c r="AV179" s="434"/>
      <c r="AW179" s="434"/>
      <c r="AX179" s="435"/>
      <c r="AY179" s="433"/>
      <c r="AZ179" s="434"/>
      <c r="BA179" s="434"/>
      <c r="BB179" s="435"/>
      <c r="BC179" s="433"/>
      <c r="BD179" s="434"/>
      <c r="BE179" s="434"/>
      <c r="BF179" s="435"/>
      <c r="BG179" s="202" t="str">
        <f t="shared" si="89"/>
        <v>n.é.</v>
      </c>
      <c r="BH179" s="203"/>
    </row>
    <row r="180" spans="1:60" ht="20.100000000000001" customHeight="1">
      <c r="A180" s="438">
        <v>138</v>
      </c>
      <c r="B180" s="363"/>
      <c r="C180" s="174" t="s">
        <v>115</v>
      </c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6"/>
      <c r="AC180" s="207" t="s">
        <v>123</v>
      </c>
      <c r="AD180" s="208"/>
      <c r="AE180" s="433">
        <f>SUM(AE182:AH184)</f>
        <v>3500</v>
      </c>
      <c r="AF180" s="434"/>
      <c r="AG180" s="434"/>
      <c r="AH180" s="435"/>
      <c r="AI180" s="433">
        <v>9574</v>
      </c>
      <c r="AJ180" s="434"/>
      <c r="AK180" s="434"/>
      <c r="AL180" s="435"/>
      <c r="AM180" s="433">
        <v>1020</v>
      </c>
      <c r="AN180" s="434"/>
      <c r="AO180" s="434"/>
      <c r="AP180" s="435"/>
      <c r="AQ180" s="433">
        <v>8554</v>
      </c>
      <c r="AR180" s="434"/>
      <c r="AS180" s="434"/>
      <c r="AT180" s="435"/>
      <c r="AU180" s="433">
        <v>0</v>
      </c>
      <c r="AV180" s="434"/>
      <c r="AW180" s="434"/>
      <c r="AX180" s="435"/>
      <c r="AY180" s="433">
        <v>0</v>
      </c>
      <c r="AZ180" s="434"/>
      <c r="BA180" s="434"/>
      <c r="BB180" s="435"/>
      <c r="BC180" s="433">
        <v>8554</v>
      </c>
      <c r="BD180" s="434"/>
      <c r="BE180" s="434"/>
      <c r="BF180" s="435"/>
      <c r="BG180" s="202">
        <f t="shared" si="89"/>
        <v>0.89346145811573008</v>
      </c>
      <c r="BH180" s="203"/>
    </row>
    <row r="181" spans="1:60" ht="20.100000000000001" customHeight="1">
      <c r="A181" s="394" t="s">
        <v>524</v>
      </c>
      <c r="B181" s="395"/>
      <c r="C181" s="396" t="s">
        <v>555</v>
      </c>
      <c r="D181" s="397"/>
      <c r="E181" s="397"/>
      <c r="F181" s="397"/>
      <c r="G181" s="397"/>
      <c r="H181" s="397"/>
      <c r="I181" s="397"/>
      <c r="J181" s="397"/>
      <c r="K181" s="397"/>
      <c r="L181" s="397"/>
      <c r="M181" s="397"/>
      <c r="N181" s="397"/>
      <c r="O181" s="397"/>
      <c r="P181" s="397"/>
      <c r="Q181" s="397"/>
      <c r="R181" s="397"/>
      <c r="S181" s="397"/>
      <c r="T181" s="397"/>
      <c r="U181" s="397"/>
      <c r="V181" s="397"/>
      <c r="W181" s="397"/>
      <c r="X181" s="397"/>
      <c r="Y181" s="397"/>
      <c r="Z181" s="397"/>
      <c r="AA181" s="397"/>
      <c r="AB181" s="398"/>
      <c r="AC181" s="399" t="s">
        <v>524</v>
      </c>
      <c r="AD181" s="400"/>
      <c r="AE181" s="388">
        <v>0</v>
      </c>
      <c r="AF181" s="389"/>
      <c r="AG181" s="389"/>
      <c r="AH181" s="390"/>
      <c r="AI181" s="388">
        <v>2112</v>
      </c>
      <c r="AJ181" s="389"/>
      <c r="AK181" s="389"/>
      <c r="AL181" s="390"/>
      <c r="AM181" s="391">
        <v>0</v>
      </c>
      <c r="AN181" s="391"/>
      <c r="AO181" s="391"/>
      <c r="AP181" s="391"/>
      <c r="AQ181" s="391">
        <v>2112</v>
      </c>
      <c r="AR181" s="391"/>
      <c r="AS181" s="391"/>
      <c r="AT181" s="391"/>
      <c r="AU181" s="391">
        <v>0</v>
      </c>
      <c r="AV181" s="391"/>
      <c r="AW181" s="391"/>
      <c r="AX181" s="391"/>
      <c r="AY181" s="391">
        <v>0</v>
      </c>
      <c r="AZ181" s="391"/>
      <c r="BA181" s="391"/>
      <c r="BB181" s="391"/>
      <c r="BC181" s="391">
        <v>2112</v>
      </c>
      <c r="BD181" s="391"/>
      <c r="BE181" s="391"/>
      <c r="BF181" s="391"/>
      <c r="BG181" s="392">
        <f t="shared" ref="BG181" si="129">IF(AI181&gt;0,BC181/AI181,"n.é.")</f>
        <v>1</v>
      </c>
      <c r="BH181" s="393"/>
    </row>
    <row r="182" spans="1:60" s="13" customFormat="1" ht="20.100000000000001" customHeight="1">
      <c r="A182" s="394" t="s">
        <v>524</v>
      </c>
      <c r="B182" s="395"/>
      <c r="C182" s="396" t="s">
        <v>694</v>
      </c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  <c r="O182" s="397"/>
      <c r="P182" s="397"/>
      <c r="Q182" s="397"/>
      <c r="R182" s="397"/>
      <c r="S182" s="397"/>
      <c r="T182" s="397"/>
      <c r="U182" s="397"/>
      <c r="V182" s="397"/>
      <c r="W182" s="397"/>
      <c r="X182" s="397"/>
      <c r="Y182" s="397"/>
      <c r="Z182" s="397"/>
      <c r="AA182" s="397"/>
      <c r="AB182" s="398"/>
      <c r="AC182" s="399" t="s">
        <v>524</v>
      </c>
      <c r="AD182" s="400"/>
      <c r="AE182" s="388">
        <v>2800</v>
      </c>
      <c r="AF182" s="389"/>
      <c r="AG182" s="389"/>
      <c r="AH182" s="390"/>
      <c r="AI182" s="388">
        <f>AI180-AI181-AI184</f>
        <v>7242</v>
      </c>
      <c r="AJ182" s="389"/>
      <c r="AK182" s="389"/>
      <c r="AL182" s="390"/>
      <c r="AM182" s="388">
        <f t="shared" ref="AM182" si="130">AM180-AM181-AM184</f>
        <v>1020</v>
      </c>
      <c r="AN182" s="389"/>
      <c r="AO182" s="389"/>
      <c r="AP182" s="390"/>
      <c r="AQ182" s="388">
        <f t="shared" ref="AQ182" si="131">AQ180-AQ181-AQ184</f>
        <v>6222</v>
      </c>
      <c r="AR182" s="389"/>
      <c r="AS182" s="389"/>
      <c r="AT182" s="390"/>
      <c r="AU182" s="388">
        <f t="shared" ref="AU182" si="132">AU180-AU181-AU184</f>
        <v>0</v>
      </c>
      <c r="AV182" s="389"/>
      <c r="AW182" s="389"/>
      <c r="AX182" s="390"/>
      <c r="AY182" s="388">
        <f t="shared" ref="AY182" si="133">AY180-AY181-AY184</f>
        <v>0</v>
      </c>
      <c r="AZ182" s="389"/>
      <c r="BA182" s="389"/>
      <c r="BB182" s="390"/>
      <c r="BC182" s="388">
        <f t="shared" ref="BC182" si="134">BC180-BC181-BC184</f>
        <v>6222</v>
      </c>
      <c r="BD182" s="389"/>
      <c r="BE182" s="389"/>
      <c r="BF182" s="390"/>
      <c r="BG182" s="392">
        <f t="shared" si="89"/>
        <v>0.85915492957746475</v>
      </c>
      <c r="BH182" s="393"/>
    </row>
    <row r="183" spans="1:60" s="13" customFormat="1" ht="20.100000000000001" customHeight="1">
      <c r="A183" s="394" t="s">
        <v>524</v>
      </c>
      <c r="B183" s="395"/>
      <c r="C183" s="396" t="s">
        <v>559</v>
      </c>
      <c r="D183" s="397"/>
      <c r="E183" s="397"/>
      <c r="F183" s="397"/>
      <c r="G183" s="397"/>
      <c r="H183" s="397"/>
      <c r="I183" s="397"/>
      <c r="J183" s="397"/>
      <c r="K183" s="397"/>
      <c r="L183" s="397"/>
      <c r="M183" s="397"/>
      <c r="N183" s="397"/>
      <c r="O183" s="397"/>
      <c r="P183" s="397"/>
      <c r="Q183" s="397"/>
      <c r="R183" s="397"/>
      <c r="S183" s="397"/>
      <c r="T183" s="397"/>
      <c r="U183" s="397"/>
      <c r="V183" s="397"/>
      <c r="W183" s="397"/>
      <c r="X183" s="397"/>
      <c r="Y183" s="397"/>
      <c r="Z183" s="397"/>
      <c r="AA183" s="397"/>
      <c r="AB183" s="398"/>
      <c r="AC183" s="399" t="s">
        <v>524</v>
      </c>
      <c r="AD183" s="400"/>
      <c r="AE183" s="388">
        <v>200</v>
      </c>
      <c r="AF183" s="389"/>
      <c r="AG183" s="389"/>
      <c r="AH183" s="390"/>
      <c r="AI183" s="388">
        <v>0</v>
      </c>
      <c r="AJ183" s="389"/>
      <c r="AK183" s="389"/>
      <c r="AL183" s="390"/>
      <c r="AM183" s="391">
        <v>0</v>
      </c>
      <c r="AN183" s="391"/>
      <c r="AO183" s="391"/>
      <c r="AP183" s="391"/>
      <c r="AQ183" s="391">
        <v>0</v>
      </c>
      <c r="AR183" s="391"/>
      <c r="AS183" s="391"/>
      <c r="AT183" s="391"/>
      <c r="AU183" s="391">
        <v>0</v>
      </c>
      <c r="AV183" s="391"/>
      <c r="AW183" s="391"/>
      <c r="AX183" s="391"/>
      <c r="AY183" s="391">
        <v>0</v>
      </c>
      <c r="AZ183" s="391"/>
      <c r="BA183" s="391"/>
      <c r="BB183" s="391"/>
      <c r="BC183" s="391">
        <v>0</v>
      </c>
      <c r="BD183" s="391"/>
      <c r="BE183" s="391"/>
      <c r="BF183" s="391"/>
      <c r="BG183" s="392" t="str">
        <f t="shared" si="89"/>
        <v>n.é.</v>
      </c>
      <c r="BH183" s="393"/>
    </row>
    <row r="184" spans="1:60" s="13" customFormat="1" ht="20.100000000000001" customHeight="1">
      <c r="A184" s="394" t="s">
        <v>524</v>
      </c>
      <c r="B184" s="395"/>
      <c r="C184" s="396" t="s">
        <v>560</v>
      </c>
      <c r="D184" s="397"/>
      <c r="E184" s="397"/>
      <c r="F184" s="397"/>
      <c r="G184" s="397"/>
      <c r="H184" s="397"/>
      <c r="I184" s="397"/>
      <c r="J184" s="397"/>
      <c r="K184" s="397"/>
      <c r="L184" s="397"/>
      <c r="M184" s="397"/>
      <c r="N184" s="397"/>
      <c r="O184" s="397"/>
      <c r="P184" s="397"/>
      <c r="Q184" s="397"/>
      <c r="R184" s="397"/>
      <c r="S184" s="397"/>
      <c r="T184" s="397"/>
      <c r="U184" s="397"/>
      <c r="V184" s="397"/>
      <c r="W184" s="397"/>
      <c r="X184" s="397"/>
      <c r="Y184" s="397"/>
      <c r="Z184" s="397"/>
      <c r="AA184" s="397"/>
      <c r="AB184" s="398"/>
      <c r="AC184" s="399" t="s">
        <v>524</v>
      </c>
      <c r="AD184" s="400"/>
      <c r="AE184" s="388">
        <v>500</v>
      </c>
      <c r="AF184" s="389"/>
      <c r="AG184" s="389"/>
      <c r="AH184" s="390"/>
      <c r="AI184" s="388">
        <v>220</v>
      </c>
      <c r="AJ184" s="389"/>
      <c r="AK184" s="389"/>
      <c r="AL184" s="390"/>
      <c r="AM184" s="391">
        <v>0</v>
      </c>
      <c r="AN184" s="391"/>
      <c r="AO184" s="391"/>
      <c r="AP184" s="391"/>
      <c r="AQ184" s="391">
        <v>220</v>
      </c>
      <c r="AR184" s="391"/>
      <c r="AS184" s="391"/>
      <c r="AT184" s="391"/>
      <c r="AU184" s="391">
        <v>0</v>
      </c>
      <c r="AV184" s="391"/>
      <c r="AW184" s="391"/>
      <c r="AX184" s="391"/>
      <c r="AY184" s="391">
        <v>0</v>
      </c>
      <c r="AZ184" s="391"/>
      <c r="BA184" s="391"/>
      <c r="BB184" s="391"/>
      <c r="BC184" s="391">
        <v>220</v>
      </c>
      <c r="BD184" s="391"/>
      <c r="BE184" s="391"/>
      <c r="BF184" s="391"/>
      <c r="BG184" s="392">
        <f t="shared" si="89"/>
        <v>1</v>
      </c>
      <c r="BH184" s="393"/>
    </row>
    <row r="185" spans="1:60" ht="20.100000000000001" customHeight="1">
      <c r="A185" s="439">
        <v>139</v>
      </c>
      <c r="B185" s="423"/>
      <c r="C185" s="177" t="s">
        <v>480</v>
      </c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9"/>
      <c r="AC185" s="230" t="s">
        <v>58</v>
      </c>
      <c r="AD185" s="231"/>
      <c r="AE185" s="169">
        <f>AE168+AE169+AE172+AE173+AE174+AE177+AE179+AE180</f>
        <v>33160</v>
      </c>
      <c r="AF185" s="170"/>
      <c r="AG185" s="170"/>
      <c r="AH185" s="171"/>
      <c r="AI185" s="169">
        <f>AI168+AI169+AI172+AI173+AI174+AI177+AI179+AI180</f>
        <v>28806</v>
      </c>
      <c r="AJ185" s="170"/>
      <c r="AK185" s="170"/>
      <c r="AL185" s="171"/>
      <c r="AM185" s="169">
        <f>AM168+AM169+AM172+AM173+AM174+AM177+AM179+AM180</f>
        <v>1020</v>
      </c>
      <c r="AN185" s="170"/>
      <c r="AO185" s="170"/>
      <c r="AP185" s="171"/>
      <c r="AQ185" s="169">
        <f>AQ168+AQ169+AQ172+AQ173+AQ174+AQ177+AQ179+AQ180</f>
        <v>27786</v>
      </c>
      <c r="AR185" s="170"/>
      <c r="AS185" s="170"/>
      <c r="AT185" s="171"/>
      <c r="AU185" s="169">
        <f>AU168+AU169+AU172+AU173+AU174+AU177+AU179+AU180</f>
        <v>0</v>
      </c>
      <c r="AV185" s="170"/>
      <c r="AW185" s="170"/>
      <c r="AX185" s="171"/>
      <c r="AY185" s="169">
        <f>AY168+AY169+AY172+AY173+AY174+AY177+AY179+AY180</f>
        <v>0</v>
      </c>
      <c r="AZ185" s="170"/>
      <c r="BA185" s="170"/>
      <c r="BB185" s="171"/>
      <c r="BC185" s="169">
        <f>BC168+BC169+BC172+BC173+BC174+BC177+BC179+BC180</f>
        <v>27786</v>
      </c>
      <c r="BD185" s="170"/>
      <c r="BE185" s="170"/>
      <c r="BF185" s="171"/>
      <c r="BG185" s="172">
        <f t="shared" si="89"/>
        <v>0.96459071026869403</v>
      </c>
      <c r="BH185" s="173"/>
    </row>
    <row r="186" spans="1:60" ht="20.100000000000001" customHeight="1">
      <c r="A186" s="438">
        <v>140</v>
      </c>
      <c r="B186" s="363"/>
      <c r="C186" s="241" t="s">
        <v>143</v>
      </c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3"/>
      <c r="AC186" s="207" t="s">
        <v>131</v>
      </c>
      <c r="AD186" s="208"/>
      <c r="AE186" s="433"/>
      <c r="AF186" s="434"/>
      <c r="AG186" s="434"/>
      <c r="AH186" s="435"/>
      <c r="AI186" s="433"/>
      <c r="AJ186" s="434"/>
      <c r="AK186" s="434"/>
      <c r="AL186" s="435"/>
      <c r="AM186" s="433"/>
      <c r="AN186" s="434"/>
      <c r="AO186" s="434"/>
      <c r="AP186" s="435"/>
      <c r="AQ186" s="433"/>
      <c r="AR186" s="434"/>
      <c r="AS186" s="434"/>
      <c r="AT186" s="435"/>
      <c r="AU186" s="433"/>
      <c r="AV186" s="434"/>
      <c r="AW186" s="434"/>
      <c r="AX186" s="435"/>
      <c r="AY186" s="433"/>
      <c r="AZ186" s="434"/>
      <c r="BA186" s="434"/>
      <c r="BB186" s="435"/>
      <c r="BC186" s="433"/>
      <c r="BD186" s="434"/>
      <c r="BE186" s="434"/>
      <c r="BF186" s="435"/>
      <c r="BG186" s="202" t="str">
        <f t="shared" si="89"/>
        <v>n.é.</v>
      </c>
      <c r="BH186" s="203"/>
    </row>
    <row r="187" spans="1:60" ht="20.100000000000001" customHeight="1">
      <c r="A187" s="438">
        <v>141</v>
      </c>
      <c r="B187" s="363"/>
      <c r="C187" s="241" t="s">
        <v>144</v>
      </c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3"/>
      <c r="AC187" s="207" t="s">
        <v>132</v>
      </c>
      <c r="AD187" s="208"/>
      <c r="AE187" s="433">
        <v>0</v>
      </c>
      <c r="AF187" s="434"/>
      <c r="AG187" s="434"/>
      <c r="AH187" s="435"/>
      <c r="AI187" s="433">
        <v>756</v>
      </c>
      <c r="AJ187" s="434"/>
      <c r="AK187" s="434"/>
      <c r="AL187" s="435"/>
      <c r="AM187" s="433">
        <v>0</v>
      </c>
      <c r="AN187" s="434"/>
      <c r="AO187" s="434"/>
      <c r="AP187" s="435"/>
      <c r="AQ187" s="433">
        <v>756</v>
      </c>
      <c r="AR187" s="434"/>
      <c r="AS187" s="434"/>
      <c r="AT187" s="435"/>
      <c r="AU187" s="433">
        <v>0</v>
      </c>
      <c r="AV187" s="434"/>
      <c r="AW187" s="434"/>
      <c r="AX187" s="435"/>
      <c r="AY187" s="433">
        <v>0</v>
      </c>
      <c r="AZ187" s="434"/>
      <c r="BA187" s="434"/>
      <c r="BB187" s="435"/>
      <c r="BC187" s="433">
        <v>756</v>
      </c>
      <c r="BD187" s="434"/>
      <c r="BE187" s="434"/>
      <c r="BF187" s="435"/>
      <c r="BG187" s="202">
        <f t="shared" si="89"/>
        <v>1</v>
      </c>
      <c r="BH187" s="203"/>
    </row>
    <row r="188" spans="1:60" ht="20.100000000000001" customHeight="1">
      <c r="A188" s="438">
        <v>142</v>
      </c>
      <c r="B188" s="363"/>
      <c r="C188" s="241" t="s">
        <v>446</v>
      </c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3"/>
      <c r="AC188" s="207" t="s">
        <v>133</v>
      </c>
      <c r="AD188" s="208"/>
      <c r="AE188" s="433"/>
      <c r="AF188" s="434"/>
      <c r="AG188" s="434"/>
      <c r="AH188" s="435"/>
      <c r="AI188" s="433"/>
      <c r="AJ188" s="434"/>
      <c r="AK188" s="434"/>
      <c r="AL188" s="435"/>
      <c r="AM188" s="433"/>
      <c r="AN188" s="434"/>
      <c r="AO188" s="434"/>
      <c r="AP188" s="435"/>
      <c r="AQ188" s="433"/>
      <c r="AR188" s="434"/>
      <c r="AS188" s="434"/>
      <c r="AT188" s="435"/>
      <c r="AU188" s="433"/>
      <c r="AV188" s="434"/>
      <c r="AW188" s="434"/>
      <c r="AX188" s="435"/>
      <c r="AY188" s="433"/>
      <c r="AZ188" s="434"/>
      <c r="BA188" s="434"/>
      <c r="BB188" s="435"/>
      <c r="BC188" s="433"/>
      <c r="BD188" s="434"/>
      <c r="BE188" s="434"/>
      <c r="BF188" s="435"/>
      <c r="BG188" s="202" t="str">
        <f t="shared" si="89"/>
        <v>n.é.</v>
      </c>
      <c r="BH188" s="203"/>
    </row>
    <row r="189" spans="1:60" ht="20.100000000000001" customHeight="1">
      <c r="A189" s="438">
        <v>143</v>
      </c>
      <c r="B189" s="363"/>
      <c r="C189" s="241" t="s">
        <v>445</v>
      </c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3"/>
      <c r="AC189" s="207" t="s">
        <v>134</v>
      </c>
      <c r="AD189" s="208"/>
      <c r="AE189" s="433"/>
      <c r="AF189" s="434"/>
      <c r="AG189" s="434"/>
      <c r="AH189" s="435"/>
      <c r="AI189" s="433"/>
      <c r="AJ189" s="434"/>
      <c r="AK189" s="434"/>
      <c r="AL189" s="435"/>
      <c r="AM189" s="433"/>
      <c r="AN189" s="434"/>
      <c r="AO189" s="434"/>
      <c r="AP189" s="435"/>
      <c r="AQ189" s="433"/>
      <c r="AR189" s="434"/>
      <c r="AS189" s="434"/>
      <c r="AT189" s="435"/>
      <c r="AU189" s="433"/>
      <c r="AV189" s="434"/>
      <c r="AW189" s="434"/>
      <c r="AX189" s="435"/>
      <c r="AY189" s="433"/>
      <c r="AZ189" s="434"/>
      <c r="BA189" s="434"/>
      <c r="BB189" s="435"/>
      <c r="BC189" s="433"/>
      <c r="BD189" s="434"/>
      <c r="BE189" s="434"/>
      <c r="BF189" s="435"/>
      <c r="BG189" s="202" t="str">
        <f t="shared" si="89"/>
        <v>n.é.</v>
      </c>
      <c r="BH189" s="203"/>
    </row>
    <row r="190" spans="1:60" ht="20.100000000000001" customHeight="1">
      <c r="A190" s="438">
        <v>144</v>
      </c>
      <c r="B190" s="363"/>
      <c r="C190" s="241" t="s">
        <v>444</v>
      </c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3"/>
      <c r="AC190" s="207" t="s">
        <v>135</v>
      </c>
      <c r="AD190" s="208"/>
      <c r="AE190" s="433"/>
      <c r="AF190" s="434"/>
      <c r="AG190" s="434"/>
      <c r="AH190" s="435"/>
      <c r="AI190" s="433"/>
      <c r="AJ190" s="434"/>
      <c r="AK190" s="434"/>
      <c r="AL190" s="435"/>
      <c r="AM190" s="433"/>
      <c r="AN190" s="434"/>
      <c r="AO190" s="434"/>
      <c r="AP190" s="435"/>
      <c r="AQ190" s="433"/>
      <c r="AR190" s="434"/>
      <c r="AS190" s="434"/>
      <c r="AT190" s="435"/>
      <c r="AU190" s="433"/>
      <c r="AV190" s="434"/>
      <c r="AW190" s="434"/>
      <c r="AX190" s="435"/>
      <c r="AY190" s="433"/>
      <c r="AZ190" s="434"/>
      <c r="BA190" s="434"/>
      <c r="BB190" s="435"/>
      <c r="BC190" s="433"/>
      <c r="BD190" s="434"/>
      <c r="BE190" s="434"/>
      <c r="BF190" s="435"/>
      <c r="BG190" s="202" t="str">
        <f t="shared" si="89"/>
        <v>n.é.</v>
      </c>
      <c r="BH190" s="203"/>
    </row>
    <row r="191" spans="1:60" ht="20.100000000000001" customHeight="1">
      <c r="A191" s="438">
        <v>145</v>
      </c>
      <c r="B191" s="363"/>
      <c r="C191" s="241" t="s">
        <v>145</v>
      </c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3"/>
      <c r="AC191" s="207" t="s">
        <v>136</v>
      </c>
      <c r="AD191" s="208"/>
      <c r="AE191" s="433">
        <v>2000</v>
      </c>
      <c r="AF191" s="434"/>
      <c r="AG191" s="434"/>
      <c r="AH191" s="435"/>
      <c r="AI191" s="433">
        <v>534</v>
      </c>
      <c r="AJ191" s="434"/>
      <c r="AK191" s="434"/>
      <c r="AL191" s="435"/>
      <c r="AM191" s="433">
        <v>0</v>
      </c>
      <c r="AN191" s="434"/>
      <c r="AO191" s="434"/>
      <c r="AP191" s="435"/>
      <c r="AQ191" s="433">
        <v>534</v>
      </c>
      <c r="AR191" s="434"/>
      <c r="AS191" s="434"/>
      <c r="AT191" s="435"/>
      <c r="AU191" s="433">
        <v>0</v>
      </c>
      <c r="AV191" s="434"/>
      <c r="AW191" s="434"/>
      <c r="AX191" s="435"/>
      <c r="AY191" s="433">
        <v>0</v>
      </c>
      <c r="AZ191" s="434"/>
      <c r="BA191" s="434"/>
      <c r="BB191" s="435"/>
      <c r="BC191" s="433">
        <v>534</v>
      </c>
      <c r="BD191" s="434"/>
      <c r="BE191" s="434"/>
      <c r="BF191" s="435"/>
      <c r="BG191" s="202">
        <f t="shared" si="89"/>
        <v>1</v>
      </c>
      <c r="BH191" s="203"/>
    </row>
    <row r="192" spans="1:60" ht="20.100000000000001" customHeight="1">
      <c r="A192" s="438">
        <v>146</v>
      </c>
      <c r="B192" s="363"/>
      <c r="C192" s="241" t="s">
        <v>443</v>
      </c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3"/>
      <c r="AC192" s="207" t="s">
        <v>137</v>
      </c>
      <c r="AD192" s="208"/>
      <c r="AE192" s="433"/>
      <c r="AF192" s="434"/>
      <c r="AG192" s="434"/>
      <c r="AH192" s="435"/>
      <c r="AI192" s="433"/>
      <c r="AJ192" s="434"/>
      <c r="AK192" s="434"/>
      <c r="AL192" s="435"/>
      <c r="AM192" s="433"/>
      <c r="AN192" s="434"/>
      <c r="AO192" s="434"/>
      <c r="AP192" s="435"/>
      <c r="AQ192" s="433"/>
      <c r="AR192" s="434"/>
      <c r="AS192" s="434"/>
      <c r="AT192" s="435"/>
      <c r="AU192" s="433"/>
      <c r="AV192" s="434"/>
      <c r="AW192" s="434"/>
      <c r="AX192" s="435"/>
      <c r="AY192" s="433"/>
      <c r="AZ192" s="434"/>
      <c r="BA192" s="434"/>
      <c r="BB192" s="435"/>
      <c r="BC192" s="433"/>
      <c r="BD192" s="434"/>
      <c r="BE192" s="434"/>
      <c r="BF192" s="435"/>
      <c r="BG192" s="202" t="str">
        <f t="shared" si="89"/>
        <v>n.é.</v>
      </c>
      <c r="BH192" s="203"/>
    </row>
    <row r="193" spans="1:60" ht="20.100000000000001" customHeight="1">
      <c r="A193" s="438">
        <v>147</v>
      </c>
      <c r="B193" s="363"/>
      <c r="C193" s="241" t="s">
        <v>442</v>
      </c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3"/>
      <c r="AC193" s="207" t="s">
        <v>138</v>
      </c>
      <c r="AD193" s="208"/>
      <c r="AE193" s="433">
        <v>0</v>
      </c>
      <c r="AF193" s="434"/>
      <c r="AG193" s="434"/>
      <c r="AH193" s="435"/>
      <c r="AI193" s="433">
        <v>1894</v>
      </c>
      <c r="AJ193" s="434"/>
      <c r="AK193" s="434"/>
      <c r="AL193" s="435"/>
      <c r="AM193" s="433">
        <v>0</v>
      </c>
      <c r="AN193" s="434"/>
      <c r="AO193" s="434"/>
      <c r="AP193" s="435"/>
      <c r="AQ193" s="433">
        <v>1894</v>
      </c>
      <c r="AR193" s="434"/>
      <c r="AS193" s="434"/>
      <c r="AT193" s="435"/>
      <c r="AU193" s="433">
        <v>0</v>
      </c>
      <c r="AV193" s="434"/>
      <c r="AW193" s="434"/>
      <c r="AX193" s="435"/>
      <c r="AY193" s="433">
        <v>0</v>
      </c>
      <c r="AZ193" s="434"/>
      <c r="BA193" s="434"/>
      <c r="BB193" s="435"/>
      <c r="BC193" s="433">
        <v>1894</v>
      </c>
      <c r="BD193" s="434"/>
      <c r="BE193" s="434"/>
      <c r="BF193" s="435"/>
      <c r="BG193" s="202">
        <f t="shared" si="89"/>
        <v>1</v>
      </c>
      <c r="BH193" s="203"/>
    </row>
    <row r="194" spans="1:60" ht="20.100000000000001" customHeight="1">
      <c r="A194" s="438">
        <v>148</v>
      </c>
      <c r="B194" s="363"/>
      <c r="C194" s="241" t="s">
        <v>146</v>
      </c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3"/>
      <c r="AC194" s="207" t="s">
        <v>139</v>
      </c>
      <c r="AD194" s="208"/>
      <c r="AE194" s="433"/>
      <c r="AF194" s="434"/>
      <c r="AG194" s="434"/>
      <c r="AH194" s="435"/>
      <c r="AI194" s="433"/>
      <c r="AJ194" s="434"/>
      <c r="AK194" s="434"/>
      <c r="AL194" s="435"/>
      <c r="AM194" s="433"/>
      <c r="AN194" s="434"/>
      <c r="AO194" s="434"/>
      <c r="AP194" s="435"/>
      <c r="AQ194" s="433"/>
      <c r="AR194" s="434"/>
      <c r="AS194" s="434"/>
      <c r="AT194" s="435"/>
      <c r="AU194" s="433"/>
      <c r="AV194" s="434"/>
      <c r="AW194" s="434"/>
      <c r="AX194" s="435"/>
      <c r="AY194" s="433"/>
      <c r="AZ194" s="434"/>
      <c r="BA194" s="434"/>
      <c r="BB194" s="435"/>
      <c r="BC194" s="433"/>
      <c r="BD194" s="434"/>
      <c r="BE194" s="434"/>
      <c r="BF194" s="435"/>
      <c r="BG194" s="202" t="str">
        <f t="shared" si="89"/>
        <v>n.é.</v>
      </c>
      <c r="BH194" s="203"/>
    </row>
    <row r="195" spans="1:60" ht="20.100000000000001" customHeight="1">
      <c r="A195" s="438">
        <v>149</v>
      </c>
      <c r="B195" s="363"/>
      <c r="C195" s="244" t="s">
        <v>147</v>
      </c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6"/>
      <c r="AC195" s="207" t="s">
        <v>140</v>
      </c>
      <c r="AD195" s="208"/>
      <c r="AE195" s="433"/>
      <c r="AF195" s="434"/>
      <c r="AG195" s="434"/>
      <c r="AH195" s="435"/>
      <c r="AI195" s="433"/>
      <c r="AJ195" s="434"/>
      <c r="AK195" s="434"/>
      <c r="AL195" s="435"/>
      <c r="AM195" s="433"/>
      <c r="AN195" s="434"/>
      <c r="AO195" s="434"/>
      <c r="AP195" s="435"/>
      <c r="AQ195" s="433"/>
      <c r="AR195" s="434"/>
      <c r="AS195" s="434"/>
      <c r="AT195" s="435"/>
      <c r="AU195" s="433"/>
      <c r="AV195" s="434"/>
      <c r="AW195" s="434"/>
      <c r="AX195" s="435"/>
      <c r="AY195" s="433"/>
      <c r="AZ195" s="434"/>
      <c r="BA195" s="434"/>
      <c r="BB195" s="435"/>
      <c r="BC195" s="433"/>
      <c r="BD195" s="434"/>
      <c r="BE195" s="434"/>
      <c r="BF195" s="435"/>
      <c r="BG195" s="202" t="str">
        <f t="shared" si="89"/>
        <v>n.é.</v>
      </c>
      <c r="BH195" s="203"/>
    </row>
    <row r="196" spans="1:60" ht="20.100000000000001" customHeight="1">
      <c r="A196" s="438">
        <v>150</v>
      </c>
      <c r="B196" s="363"/>
      <c r="C196" s="241" t="s">
        <v>148</v>
      </c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3"/>
      <c r="AC196" s="207" t="s">
        <v>141</v>
      </c>
      <c r="AD196" s="208"/>
      <c r="AE196" s="433">
        <v>5318</v>
      </c>
      <c r="AF196" s="434"/>
      <c r="AG196" s="434"/>
      <c r="AH196" s="435"/>
      <c r="AI196" s="433">
        <v>7434</v>
      </c>
      <c r="AJ196" s="434"/>
      <c r="AK196" s="434"/>
      <c r="AL196" s="435"/>
      <c r="AM196" s="433">
        <v>0</v>
      </c>
      <c r="AN196" s="434"/>
      <c r="AO196" s="434"/>
      <c r="AP196" s="435"/>
      <c r="AQ196" s="433">
        <v>7434</v>
      </c>
      <c r="AR196" s="434"/>
      <c r="AS196" s="434"/>
      <c r="AT196" s="435"/>
      <c r="AU196" s="433">
        <v>0</v>
      </c>
      <c r="AV196" s="434"/>
      <c r="AW196" s="434"/>
      <c r="AX196" s="435"/>
      <c r="AY196" s="433">
        <v>0</v>
      </c>
      <c r="AZ196" s="434"/>
      <c r="BA196" s="434"/>
      <c r="BB196" s="435"/>
      <c r="BC196" s="433">
        <v>7434</v>
      </c>
      <c r="BD196" s="434"/>
      <c r="BE196" s="434"/>
      <c r="BF196" s="435"/>
      <c r="BG196" s="202">
        <f t="shared" si="89"/>
        <v>1</v>
      </c>
      <c r="BH196" s="203"/>
    </row>
    <row r="197" spans="1:60" s="13" customFormat="1" ht="20.100000000000001" customHeight="1">
      <c r="A197" s="394" t="s">
        <v>524</v>
      </c>
      <c r="B197" s="395"/>
      <c r="C197" s="396" t="s">
        <v>552</v>
      </c>
      <c r="D197" s="397"/>
      <c r="E197" s="397"/>
      <c r="F197" s="397"/>
      <c r="G197" s="397"/>
      <c r="H197" s="397"/>
      <c r="I197" s="397"/>
      <c r="J197" s="397"/>
      <c r="K197" s="397"/>
      <c r="L197" s="397"/>
      <c r="M197" s="397"/>
      <c r="N197" s="397"/>
      <c r="O197" s="397"/>
      <c r="P197" s="397"/>
      <c r="Q197" s="397"/>
      <c r="R197" s="397"/>
      <c r="S197" s="397"/>
      <c r="T197" s="397"/>
      <c r="U197" s="397"/>
      <c r="V197" s="397"/>
      <c r="W197" s="397"/>
      <c r="X197" s="397"/>
      <c r="Y197" s="397"/>
      <c r="Z197" s="397"/>
      <c r="AA197" s="397"/>
      <c r="AB197" s="398"/>
      <c r="AC197" s="399" t="s">
        <v>524</v>
      </c>
      <c r="AD197" s="400"/>
      <c r="AE197" s="388">
        <v>4300</v>
      </c>
      <c r="AF197" s="389"/>
      <c r="AG197" s="389"/>
      <c r="AH197" s="390"/>
      <c r="AI197" s="388">
        <v>6621</v>
      </c>
      <c r="AJ197" s="389"/>
      <c r="AK197" s="389"/>
      <c r="AL197" s="390"/>
      <c r="AM197" s="391">
        <v>0</v>
      </c>
      <c r="AN197" s="391"/>
      <c r="AO197" s="391"/>
      <c r="AP197" s="391"/>
      <c r="AQ197" s="391">
        <v>6621</v>
      </c>
      <c r="AR197" s="391"/>
      <c r="AS197" s="391"/>
      <c r="AT197" s="391"/>
      <c r="AU197" s="391">
        <v>0</v>
      </c>
      <c r="AV197" s="391"/>
      <c r="AW197" s="391"/>
      <c r="AX197" s="391"/>
      <c r="AY197" s="391">
        <v>0</v>
      </c>
      <c r="AZ197" s="391"/>
      <c r="BA197" s="391"/>
      <c r="BB197" s="391"/>
      <c r="BC197" s="391">
        <v>6621</v>
      </c>
      <c r="BD197" s="391"/>
      <c r="BE197" s="391"/>
      <c r="BF197" s="391"/>
      <c r="BG197" s="392">
        <f t="shared" si="89"/>
        <v>1</v>
      </c>
      <c r="BH197" s="393"/>
    </row>
    <row r="198" spans="1:60" s="13" customFormat="1" ht="20.100000000000001" customHeight="1">
      <c r="A198" s="394" t="s">
        <v>524</v>
      </c>
      <c r="B198" s="395"/>
      <c r="C198" s="396" t="s">
        <v>553</v>
      </c>
      <c r="D198" s="397"/>
      <c r="E198" s="397"/>
      <c r="F198" s="397"/>
      <c r="G198" s="397"/>
      <c r="H198" s="397"/>
      <c r="I198" s="397"/>
      <c r="J198" s="397"/>
      <c r="K198" s="397"/>
      <c r="L198" s="397"/>
      <c r="M198" s="397"/>
      <c r="N198" s="397"/>
      <c r="O198" s="397"/>
      <c r="P198" s="397"/>
      <c r="Q198" s="397"/>
      <c r="R198" s="397"/>
      <c r="S198" s="397"/>
      <c r="T198" s="397"/>
      <c r="U198" s="397"/>
      <c r="V198" s="397"/>
      <c r="W198" s="397"/>
      <c r="X198" s="397"/>
      <c r="Y198" s="397"/>
      <c r="Z198" s="397"/>
      <c r="AA198" s="397"/>
      <c r="AB198" s="398"/>
      <c r="AC198" s="399" t="s">
        <v>524</v>
      </c>
      <c r="AD198" s="400"/>
      <c r="AE198" s="388">
        <v>1018</v>
      </c>
      <c r="AF198" s="389"/>
      <c r="AG198" s="389"/>
      <c r="AH198" s="390"/>
      <c r="AI198" s="388">
        <v>813</v>
      </c>
      <c r="AJ198" s="389"/>
      <c r="AK198" s="389"/>
      <c r="AL198" s="390"/>
      <c r="AM198" s="391">
        <v>0</v>
      </c>
      <c r="AN198" s="391"/>
      <c r="AO198" s="391"/>
      <c r="AP198" s="391"/>
      <c r="AQ198" s="391">
        <v>813</v>
      </c>
      <c r="AR198" s="391"/>
      <c r="AS198" s="391"/>
      <c r="AT198" s="391"/>
      <c r="AU198" s="391">
        <v>0</v>
      </c>
      <c r="AV198" s="391"/>
      <c r="AW198" s="391"/>
      <c r="AX198" s="391"/>
      <c r="AY198" s="391">
        <v>0</v>
      </c>
      <c r="AZ198" s="391"/>
      <c r="BA198" s="391"/>
      <c r="BB198" s="391"/>
      <c r="BC198" s="391">
        <v>813</v>
      </c>
      <c r="BD198" s="391"/>
      <c r="BE198" s="391"/>
      <c r="BF198" s="391"/>
      <c r="BG198" s="392">
        <f t="shared" si="89"/>
        <v>1</v>
      </c>
      <c r="BH198" s="393"/>
    </row>
    <row r="199" spans="1:60" ht="20.100000000000001" customHeight="1">
      <c r="A199" s="438">
        <v>151</v>
      </c>
      <c r="B199" s="363"/>
      <c r="C199" s="244" t="s">
        <v>149</v>
      </c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6"/>
      <c r="AC199" s="207" t="s">
        <v>142</v>
      </c>
      <c r="AD199" s="208"/>
      <c r="AE199" s="433">
        <v>3682</v>
      </c>
      <c r="AF199" s="434"/>
      <c r="AG199" s="434"/>
      <c r="AH199" s="435"/>
      <c r="AI199" s="433">
        <v>17221</v>
      </c>
      <c r="AJ199" s="434"/>
      <c r="AK199" s="434"/>
      <c r="AL199" s="435"/>
      <c r="AM199" s="401" t="s">
        <v>687</v>
      </c>
      <c r="AN199" s="402"/>
      <c r="AO199" s="402"/>
      <c r="AP199" s="403"/>
      <c r="AQ199" s="401" t="s">
        <v>687</v>
      </c>
      <c r="AR199" s="402"/>
      <c r="AS199" s="402"/>
      <c r="AT199" s="403"/>
      <c r="AU199" s="401" t="s">
        <v>687</v>
      </c>
      <c r="AV199" s="402"/>
      <c r="AW199" s="402"/>
      <c r="AX199" s="403"/>
      <c r="AY199" s="401" t="s">
        <v>687</v>
      </c>
      <c r="AZ199" s="402"/>
      <c r="BA199" s="402"/>
      <c r="BB199" s="403"/>
      <c r="BC199" s="401" t="s">
        <v>687</v>
      </c>
      <c r="BD199" s="402"/>
      <c r="BE199" s="402"/>
      <c r="BF199" s="403"/>
      <c r="BG199" s="404" t="s">
        <v>692</v>
      </c>
      <c r="BH199" s="393"/>
    </row>
    <row r="200" spans="1:60" ht="20.100000000000001" customHeight="1">
      <c r="A200" s="439">
        <v>152</v>
      </c>
      <c r="B200" s="423"/>
      <c r="C200" s="177" t="s">
        <v>481</v>
      </c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9"/>
      <c r="AC200" s="230" t="s">
        <v>59</v>
      </c>
      <c r="AD200" s="231"/>
      <c r="AE200" s="169">
        <f>SUM(AE186:AH199)-SUM(AE197:AH198)</f>
        <v>11000</v>
      </c>
      <c r="AF200" s="170"/>
      <c r="AG200" s="170"/>
      <c r="AH200" s="171"/>
      <c r="AI200" s="169">
        <f>SUM(AI186:AL199)-SUM(AI197:AL198)</f>
        <v>27839</v>
      </c>
      <c r="AJ200" s="170"/>
      <c r="AK200" s="170"/>
      <c r="AL200" s="171"/>
      <c r="AM200" s="169">
        <f>SUM(AM186:AP199)-SUM(AM197:AP198)</f>
        <v>0</v>
      </c>
      <c r="AN200" s="170"/>
      <c r="AO200" s="170"/>
      <c r="AP200" s="171"/>
      <c r="AQ200" s="169">
        <f>SUM(AQ186:AT199)-SUM(AQ197:AT198)</f>
        <v>10618</v>
      </c>
      <c r="AR200" s="170"/>
      <c r="AS200" s="170"/>
      <c r="AT200" s="171"/>
      <c r="AU200" s="169">
        <f>SUM(AU186:AX199)-SUM(AU197:AX198)</f>
        <v>0</v>
      </c>
      <c r="AV200" s="170"/>
      <c r="AW200" s="170"/>
      <c r="AX200" s="171"/>
      <c r="AY200" s="169">
        <f>SUM(AY186:BB199)-SUM(AY197:BB198)</f>
        <v>0</v>
      </c>
      <c r="AZ200" s="170"/>
      <c r="BA200" s="170"/>
      <c r="BB200" s="171"/>
      <c r="BC200" s="169">
        <f>SUM(BC186:BF199)-SUM(BC197:BF198)</f>
        <v>10618</v>
      </c>
      <c r="BD200" s="170"/>
      <c r="BE200" s="170"/>
      <c r="BF200" s="171"/>
      <c r="BG200" s="172">
        <f t="shared" si="89"/>
        <v>0.38140737813858255</v>
      </c>
      <c r="BH200" s="173"/>
    </row>
    <row r="201" spans="1:60" ht="20.100000000000001" customHeight="1">
      <c r="A201" s="438">
        <v>153</v>
      </c>
      <c r="B201" s="363"/>
      <c r="C201" s="250" t="s">
        <v>150</v>
      </c>
      <c r="D201" s="251"/>
      <c r="E201" s="251"/>
      <c r="F201" s="251"/>
      <c r="G201" s="251"/>
      <c r="H201" s="251"/>
      <c r="I201" s="251"/>
      <c r="J201" s="251"/>
      <c r="K201" s="251"/>
      <c r="L201" s="251"/>
      <c r="M201" s="251"/>
      <c r="N201" s="251"/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2"/>
      <c r="AC201" s="207" t="s">
        <v>124</v>
      </c>
      <c r="AD201" s="208"/>
      <c r="AE201" s="433">
        <v>2362</v>
      </c>
      <c r="AF201" s="434"/>
      <c r="AG201" s="434"/>
      <c r="AH201" s="435"/>
      <c r="AI201" s="433">
        <v>0</v>
      </c>
      <c r="AJ201" s="434"/>
      <c r="AK201" s="434"/>
      <c r="AL201" s="435"/>
      <c r="AM201" s="433">
        <v>0</v>
      </c>
      <c r="AN201" s="434"/>
      <c r="AO201" s="434"/>
      <c r="AP201" s="435"/>
      <c r="AQ201" s="433">
        <v>0</v>
      </c>
      <c r="AR201" s="434"/>
      <c r="AS201" s="434"/>
      <c r="AT201" s="435"/>
      <c r="AU201" s="433">
        <v>0</v>
      </c>
      <c r="AV201" s="434"/>
      <c r="AW201" s="434"/>
      <c r="AX201" s="435"/>
      <c r="AY201" s="433">
        <v>0</v>
      </c>
      <c r="AZ201" s="434"/>
      <c r="BA201" s="434"/>
      <c r="BB201" s="435"/>
      <c r="BC201" s="433">
        <v>0</v>
      </c>
      <c r="BD201" s="434"/>
      <c r="BE201" s="434"/>
      <c r="BF201" s="435"/>
      <c r="BG201" s="202" t="str">
        <f t="shared" ref="BG201:BG249" si="135">IF(AI201&gt;0,BC201/AI201,"n.é.")</f>
        <v>n.é.</v>
      </c>
      <c r="BH201" s="203"/>
    </row>
    <row r="202" spans="1:60" ht="20.100000000000001" customHeight="1">
      <c r="A202" s="438">
        <v>154</v>
      </c>
      <c r="B202" s="363"/>
      <c r="C202" s="250" t="s">
        <v>151</v>
      </c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2"/>
      <c r="AC202" s="207" t="s">
        <v>125</v>
      </c>
      <c r="AD202" s="208"/>
      <c r="AE202" s="433">
        <v>26545</v>
      </c>
      <c r="AF202" s="434"/>
      <c r="AG202" s="434"/>
      <c r="AH202" s="435"/>
      <c r="AI202" s="433">
        <v>42744</v>
      </c>
      <c r="AJ202" s="434"/>
      <c r="AK202" s="434"/>
      <c r="AL202" s="435"/>
      <c r="AM202" s="433">
        <v>0</v>
      </c>
      <c r="AN202" s="434"/>
      <c r="AO202" s="434"/>
      <c r="AP202" s="435"/>
      <c r="AQ202" s="433">
        <v>42744</v>
      </c>
      <c r="AR202" s="434"/>
      <c r="AS202" s="434"/>
      <c r="AT202" s="435"/>
      <c r="AU202" s="433">
        <v>0</v>
      </c>
      <c r="AV202" s="434"/>
      <c r="AW202" s="434"/>
      <c r="AX202" s="435"/>
      <c r="AY202" s="433">
        <v>46000</v>
      </c>
      <c r="AZ202" s="434"/>
      <c r="BA202" s="434"/>
      <c r="BB202" s="435"/>
      <c r="BC202" s="433">
        <v>17006</v>
      </c>
      <c r="BD202" s="434"/>
      <c r="BE202" s="434"/>
      <c r="BF202" s="435"/>
      <c r="BG202" s="202">
        <f t="shared" si="135"/>
        <v>0.3978570091708778</v>
      </c>
      <c r="BH202" s="203"/>
    </row>
    <row r="203" spans="1:60" ht="20.100000000000001" customHeight="1">
      <c r="A203" s="438">
        <v>155</v>
      </c>
      <c r="B203" s="363"/>
      <c r="C203" s="250" t="s">
        <v>152</v>
      </c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2"/>
      <c r="AC203" s="207" t="s">
        <v>126</v>
      </c>
      <c r="AD203" s="208"/>
      <c r="AE203" s="433">
        <v>393</v>
      </c>
      <c r="AF203" s="434"/>
      <c r="AG203" s="434"/>
      <c r="AH203" s="435"/>
      <c r="AI203" s="433">
        <v>303</v>
      </c>
      <c r="AJ203" s="434"/>
      <c r="AK203" s="434"/>
      <c r="AL203" s="435"/>
      <c r="AM203" s="433">
        <v>0</v>
      </c>
      <c r="AN203" s="434"/>
      <c r="AO203" s="434"/>
      <c r="AP203" s="435"/>
      <c r="AQ203" s="433">
        <v>303</v>
      </c>
      <c r="AR203" s="434"/>
      <c r="AS203" s="434"/>
      <c r="AT203" s="435"/>
      <c r="AU203" s="433">
        <v>0</v>
      </c>
      <c r="AV203" s="434"/>
      <c r="AW203" s="434"/>
      <c r="AX203" s="435"/>
      <c r="AY203" s="433">
        <v>0</v>
      </c>
      <c r="AZ203" s="434"/>
      <c r="BA203" s="434"/>
      <c r="BB203" s="435"/>
      <c r="BC203" s="433">
        <v>303</v>
      </c>
      <c r="BD203" s="434"/>
      <c r="BE203" s="434"/>
      <c r="BF203" s="435"/>
      <c r="BG203" s="202">
        <f t="shared" si="135"/>
        <v>1</v>
      </c>
      <c r="BH203" s="203"/>
    </row>
    <row r="204" spans="1:60" ht="20.100000000000001" customHeight="1">
      <c r="A204" s="438">
        <v>156</v>
      </c>
      <c r="B204" s="363"/>
      <c r="C204" s="250" t="s">
        <v>153</v>
      </c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1"/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2"/>
      <c r="AC204" s="207" t="s">
        <v>127</v>
      </c>
      <c r="AD204" s="208"/>
      <c r="AE204" s="433">
        <v>786</v>
      </c>
      <c r="AF204" s="434"/>
      <c r="AG204" s="434"/>
      <c r="AH204" s="435"/>
      <c r="AI204" s="433">
        <v>280</v>
      </c>
      <c r="AJ204" s="434"/>
      <c r="AK204" s="434"/>
      <c r="AL204" s="435"/>
      <c r="AM204" s="433">
        <v>0</v>
      </c>
      <c r="AN204" s="434"/>
      <c r="AO204" s="434"/>
      <c r="AP204" s="435"/>
      <c r="AQ204" s="433">
        <v>280</v>
      </c>
      <c r="AR204" s="434"/>
      <c r="AS204" s="434"/>
      <c r="AT204" s="435"/>
      <c r="AU204" s="433">
        <v>0</v>
      </c>
      <c r="AV204" s="434"/>
      <c r="AW204" s="434"/>
      <c r="AX204" s="435"/>
      <c r="AY204" s="433">
        <v>0</v>
      </c>
      <c r="AZ204" s="434"/>
      <c r="BA204" s="434"/>
      <c r="BB204" s="435"/>
      <c r="BC204" s="433">
        <v>280</v>
      </c>
      <c r="BD204" s="434"/>
      <c r="BE204" s="434"/>
      <c r="BF204" s="435"/>
      <c r="BG204" s="202">
        <f t="shared" si="135"/>
        <v>1</v>
      </c>
      <c r="BH204" s="203"/>
    </row>
    <row r="205" spans="1:60" ht="20.100000000000001" customHeight="1">
      <c r="A205" s="438">
        <v>157</v>
      </c>
      <c r="B205" s="363"/>
      <c r="C205" s="232" t="s">
        <v>154</v>
      </c>
      <c r="D205" s="233"/>
      <c r="E205" s="233"/>
      <c r="F205" s="233"/>
      <c r="G205" s="233"/>
      <c r="H205" s="233"/>
      <c r="I205" s="233"/>
      <c r="J205" s="233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4"/>
      <c r="AC205" s="207" t="s">
        <v>128</v>
      </c>
      <c r="AD205" s="208"/>
      <c r="AE205" s="433"/>
      <c r="AF205" s="434"/>
      <c r="AG205" s="434"/>
      <c r="AH205" s="435"/>
      <c r="AI205" s="433"/>
      <c r="AJ205" s="434"/>
      <c r="AK205" s="434"/>
      <c r="AL205" s="435"/>
      <c r="AM205" s="433"/>
      <c r="AN205" s="434"/>
      <c r="AO205" s="434"/>
      <c r="AP205" s="435"/>
      <c r="AQ205" s="433"/>
      <c r="AR205" s="434"/>
      <c r="AS205" s="434"/>
      <c r="AT205" s="435"/>
      <c r="AU205" s="433"/>
      <c r="AV205" s="434"/>
      <c r="AW205" s="434"/>
      <c r="AX205" s="435"/>
      <c r="AY205" s="433"/>
      <c r="AZ205" s="434"/>
      <c r="BA205" s="434"/>
      <c r="BB205" s="435"/>
      <c r="BC205" s="433"/>
      <c r="BD205" s="434"/>
      <c r="BE205" s="434"/>
      <c r="BF205" s="435"/>
      <c r="BG205" s="202" t="str">
        <f t="shared" si="135"/>
        <v>n.é.</v>
      </c>
      <c r="BH205" s="203"/>
    </row>
    <row r="206" spans="1:60" ht="20.100000000000001" customHeight="1">
      <c r="A206" s="438">
        <v>158</v>
      </c>
      <c r="B206" s="363"/>
      <c r="C206" s="232" t="s">
        <v>155</v>
      </c>
      <c r="D206" s="233"/>
      <c r="E206" s="233"/>
      <c r="F206" s="233"/>
      <c r="G206" s="233"/>
      <c r="H206" s="233"/>
      <c r="I206" s="233"/>
      <c r="J206" s="233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4"/>
      <c r="AC206" s="207" t="s">
        <v>129</v>
      </c>
      <c r="AD206" s="208"/>
      <c r="AE206" s="433"/>
      <c r="AF206" s="434"/>
      <c r="AG206" s="434"/>
      <c r="AH206" s="435"/>
      <c r="AI206" s="433"/>
      <c r="AJ206" s="434"/>
      <c r="AK206" s="434"/>
      <c r="AL206" s="435"/>
      <c r="AM206" s="433"/>
      <c r="AN206" s="434"/>
      <c r="AO206" s="434"/>
      <c r="AP206" s="435"/>
      <c r="AQ206" s="433"/>
      <c r="AR206" s="434"/>
      <c r="AS206" s="434"/>
      <c r="AT206" s="435"/>
      <c r="AU206" s="433"/>
      <c r="AV206" s="434"/>
      <c r="AW206" s="434"/>
      <c r="AX206" s="435"/>
      <c r="AY206" s="433"/>
      <c r="AZ206" s="434"/>
      <c r="BA206" s="434"/>
      <c r="BB206" s="435"/>
      <c r="BC206" s="433"/>
      <c r="BD206" s="434"/>
      <c r="BE206" s="434"/>
      <c r="BF206" s="435"/>
      <c r="BG206" s="202" t="str">
        <f t="shared" si="135"/>
        <v>n.é.</v>
      </c>
      <c r="BH206" s="203"/>
    </row>
    <row r="207" spans="1:60" ht="20.100000000000001" customHeight="1">
      <c r="A207" s="438">
        <v>159</v>
      </c>
      <c r="B207" s="363"/>
      <c r="C207" s="232" t="s">
        <v>156</v>
      </c>
      <c r="D207" s="233"/>
      <c r="E207" s="233"/>
      <c r="F207" s="233"/>
      <c r="G207" s="233"/>
      <c r="H207" s="233"/>
      <c r="I207" s="233"/>
      <c r="J207" s="233"/>
      <c r="K207" s="233"/>
      <c r="L207" s="233"/>
      <c r="M207" s="233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4"/>
      <c r="AC207" s="207" t="s">
        <v>130</v>
      </c>
      <c r="AD207" s="208"/>
      <c r="AE207" s="433">
        <v>8123</v>
      </c>
      <c r="AF207" s="434"/>
      <c r="AG207" s="434"/>
      <c r="AH207" s="435"/>
      <c r="AI207" s="433">
        <v>7159</v>
      </c>
      <c r="AJ207" s="434"/>
      <c r="AK207" s="434"/>
      <c r="AL207" s="435"/>
      <c r="AM207" s="433">
        <v>0</v>
      </c>
      <c r="AN207" s="434"/>
      <c r="AO207" s="434"/>
      <c r="AP207" s="435"/>
      <c r="AQ207" s="433">
        <v>7159</v>
      </c>
      <c r="AR207" s="434"/>
      <c r="AS207" s="434"/>
      <c r="AT207" s="435"/>
      <c r="AU207" s="433">
        <v>0</v>
      </c>
      <c r="AV207" s="434"/>
      <c r="AW207" s="434"/>
      <c r="AX207" s="435"/>
      <c r="AY207" s="433">
        <v>0</v>
      </c>
      <c r="AZ207" s="434"/>
      <c r="BA207" s="434"/>
      <c r="BB207" s="435"/>
      <c r="BC207" s="433">
        <v>209</v>
      </c>
      <c r="BD207" s="434"/>
      <c r="BE207" s="434"/>
      <c r="BF207" s="435"/>
      <c r="BG207" s="202">
        <f t="shared" si="135"/>
        <v>2.9194021511384272E-2</v>
      </c>
      <c r="BH207" s="203"/>
    </row>
    <row r="208" spans="1:60" s="3" customFormat="1" ht="20.100000000000001" customHeight="1">
      <c r="A208" s="439">
        <v>160</v>
      </c>
      <c r="B208" s="423"/>
      <c r="C208" s="253" t="s">
        <v>482</v>
      </c>
      <c r="D208" s="254"/>
      <c r="E208" s="254"/>
      <c r="F208" s="254"/>
      <c r="G208" s="254"/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5"/>
      <c r="AC208" s="230" t="s">
        <v>60</v>
      </c>
      <c r="AD208" s="231"/>
      <c r="AE208" s="169">
        <f>SUM(AE201:AH207)</f>
        <v>38209</v>
      </c>
      <c r="AF208" s="170"/>
      <c r="AG208" s="170"/>
      <c r="AH208" s="171"/>
      <c r="AI208" s="169">
        <f t="shared" ref="AI208" si="136">SUM(AI201:AL207)</f>
        <v>50486</v>
      </c>
      <c r="AJ208" s="170"/>
      <c r="AK208" s="170"/>
      <c r="AL208" s="171"/>
      <c r="AM208" s="169">
        <f t="shared" ref="AM208" si="137">SUM(AM201:AP207)</f>
        <v>0</v>
      </c>
      <c r="AN208" s="170"/>
      <c r="AO208" s="170"/>
      <c r="AP208" s="171"/>
      <c r="AQ208" s="169">
        <f t="shared" ref="AQ208" si="138">SUM(AQ201:AT207)</f>
        <v>50486</v>
      </c>
      <c r="AR208" s="170"/>
      <c r="AS208" s="170"/>
      <c r="AT208" s="171"/>
      <c r="AU208" s="169">
        <f t="shared" ref="AU208" si="139">SUM(AU201:AX207)</f>
        <v>0</v>
      </c>
      <c r="AV208" s="170"/>
      <c r="AW208" s="170"/>
      <c r="AX208" s="171"/>
      <c r="AY208" s="169">
        <f t="shared" ref="AY208" si="140">SUM(AY201:BB207)</f>
        <v>46000</v>
      </c>
      <c r="AZ208" s="170"/>
      <c r="BA208" s="170"/>
      <c r="BB208" s="171"/>
      <c r="BC208" s="169">
        <f t="shared" ref="BC208" si="141">SUM(BC201:BF207)</f>
        <v>17798</v>
      </c>
      <c r="BD208" s="170"/>
      <c r="BE208" s="170"/>
      <c r="BF208" s="171"/>
      <c r="BG208" s="172">
        <f t="shared" si="135"/>
        <v>0.35253337558927228</v>
      </c>
      <c r="BH208" s="173"/>
    </row>
    <row r="209" spans="1:60" ht="20.100000000000001" customHeight="1">
      <c r="A209" s="438">
        <v>161</v>
      </c>
      <c r="B209" s="363"/>
      <c r="C209" s="174" t="s">
        <v>169</v>
      </c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6"/>
      <c r="AC209" s="207" t="s">
        <v>157</v>
      </c>
      <c r="AD209" s="208"/>
      <c r="AE209" s="433">
        <v>16693</v>
      </c>
      <c r="AF209" s="434"/>
      <c r="AG209" s="434"/>
      <c r="AH209" s="435"/>
      <c r="AI209" s="433">
        <v>14069</v>
      </c>
      <c r="AJ209" s="434"/>
      <c r="AK209" s="434"/>
      <c r="AL209" s="435"/>
      <c r="AM209" s="433">
        <v>480</v>
      </c>
      <c r="AN209" s="434"/>
      <c r="AO209" s="434"/>
      <c r="AP209" s="435"/>
      <c r="AQ209" s="433">
        <v>13589</v>
      </c>
      <c r="AR209" s="434"/>
      <c r="AS209" s="434"/>
      <c r="AT209" s="435"/>
      <c r="AU209" s="433">
        <v>0</v>
      </c>
      <c r="AV209" s="434"/>
      <c r="AW209" s="434"/>
      <c r="AX209" s="435"/>
      <c r="AY209" s="433">
        <v>0</v>
      </c>
      <c r="AZ209" s="434"/>
      <c r="BA209" s="434"/>
      <c r="BB209" s="435"/>
      <c r="BC209" s="433">
        <v>13589</v>
      </c>
      <c r="BD209" s="434"/>
      <c r="BE209" s="434"/>
      <c r="BF209" s="435"/>
      <c r="BG209" s="202">
        <f t="shared" si="135"/>
        <v>0.96588243656265549</v>
      </c>
      <c r="BH209" s="203"/>
    </row>
    <row r="210" spans="1:60" ht="20.100000000000001" customHeight="1">
      <c r="A210" s="438">
        <v>162</v>
      </c>
      <c r="B210" s="363"/>
      <c r="C210" s="174" t="s">
        <v>170</v>
      </c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6"/>
      <c r="AC210" s="207" t="s">
        <v>158</v>
      </c>
      <c r="AD210" s="208"/>
      <c r="AE210" s="433"/>
      <c r="AF210" s="434"/>
      <c r="AG210" s="434"/>
      <c r="AH210" s="435"/>
      <c r="AI210" s="433"/>
      <c r="AJ210" s="434"/>
      <c r="AK210" s="434"/>
      <c r="AL210" s="435"/>
      <c r="AM210" s="433"/>
      <c r="AN210" s="434"/>
      <c r="AO210" s="434"/>
      <c r="AP210" s="435"/>
      <c r="AQ210" s="433"/>
      <c r="AR210" s="434"/>
      <c r="AS210" s="434"/>
      <c r="AT210" s="435"/>
      <c r="AU210" s="433"/>
      <c r="AV210" s="434"/>
      <c r="AW210" s="434"/>
      <c r="AX210" s="435"/>
      <c r="AY210" s="433"/>
      <c r="AZ210" s="434"/>
      <c r="BA210" s="434"/>
      <c r="BB210" s="435"/>
      <c r="BC210" s="433"/>
      <c r="BD210" s="434"/>
      <c r="BE210" s="434"/>
      <c r="BF210" s="435"/>
      <c r="BG210" s="202" t="str">
        <f t="shared" si="135"/>
        <v>n.é.</v>
      </c>
      <c r="BH210" s="203"/>
    </row>
    <row r="211" spans="1:60" ht="20.100000000000001" customHeight="1">
      <c r="A211" s="438">
        <v>163</v>
      </c>
      <c r="B211" s="363"/>
      <c r="C211" s="174" t="s">
        <v>171</v>
      </c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6"/>
      <c r="AC211" s="207" t="s">
        <v>159</v>
      </c>
      <c r="AD211" s="208"/>
      <c r="AE211" s="433"/>
      <c r="AF211" s="434"/>
      <c r="AG211" s="434"/>
      <c r="AH211" s="435"/>
      <c r="AI211" s="433"/>
      <c r="AJ211" s="434"/>
      <c r="AK211" s="434"/>
      <c r="AL211" s="435"/>
      <c r="AM211" s="433"/>
      <c r="AN211" s="434"/>
      <c r="AO211" s="434"/>
      <c r="AP211" s="435"/>
      <c r="AQ211" s="433"/>
      <c r="AR211" s="434"/>
      <c r="AS211" s="434"/>
      <c r="AT211" s="435"/>
      <c r="AU211" s="433"/>
      <c r="AV211" s="434"/>
      <c r="AW211" s="434"/>
      <c r="AX211" s="435"/>
      <c r="AY211" s="433"/>
      <c r="AZ211" s="434"/>
      <c r="BA211" s="434"/>
      <c r="BB211" s="435"/>
      <c r="BC211" s="433"/>
      <c r="BD211" s="434"/>
      <c r="BE211" s="434"/>
      <c r="BF211" s="435"/>
      <c r="BG211" s="202" t="str">
        <f t="shared" si="135"/>
        <v>n.é.</v>
      </c>
      <c r="BH211" s="203"/>
    </row>
    <row r="212" spans="1:60" ht="20.100000000000001" customHeight="1">
      <c r="A212" s="438">
        <v>164</v>
      </c>
      <c r="B212" s="363"/>
      <c r="C212" s="174" t="s">
        <v>172</v>
      </c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6"/>
      <c r="AC212" s="207" t="s">
        <v>160</v>
      </c>
      <c r="AD212" s="208"/>
      <c r="AE212" s="433">
        <v>4507</v>
      </c>
      <c r="AF212" s="434"/>
      <c r="AG212" s="434"/>
      <c r="AH212" s="435"/>
      <c r="AI212" s="433">
        <v>3706</v>
      </c>
      <c r="AJ212" s="434"/>
      <c r="AK212" s="434"/>
      <c r="AL212" s="435"/>
      <c r="AM212" s="433">
        <v>130</v>
      </c>
      <c r="AN212" s="434"/>
      <c r="AO212" s="434"/>
      <c r="AP212" s="435"/>
      <c r="AQ212" s="433">
        <v>3576</v>
      </c>
      <c r="AR212" s="434"/>
      <c r="AS212" s="434"/>
      <c r="AT212" s="435"/>
      <c r="AU212" s="433">
        <v>0</v>
      </c>
      <c r="AV212" s="434"/>
      <c r="AW212" s="434"/>
      <c r="AX212" s="435"/>
      <c r="AY212" s="433">
        <v>0</v>
      </c>
      <c r="AZ212" s="434"/>
      <c r="BA212" s="434"/>
      <c r="BB212" s="435"/>
      <c r="BC212" s="433">
        <v>3576</v>
      </c>
      <c r="BD212" s="434"/>
      <c r="BE212" s="434"/>
      <c r="BF212" s="435"/>
      <c r="BG212" s="202">
        <f t="shared" si="135"/>
        <v>0.96492174851592016</v>
      </c>
      <c r="BH212" s="203"/>
    </row>
    <row r="213" spans="1:60" s="3" customFormat="1" ht="20.100000000000001" customHeight="1">
      <c r="A213" s="439">
        <v>165</v>
      </c>
      <c r="B213" s="423"/>
      <c r="C213" s="177" t="s">
        <v>483</v>
      </c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9"/>
      <c r="AC213" s="230" t="s">
        <v>61</v>
      </c>
      <c r="AD213" s="231"/>
      <c r="AE213" s="169">
        <f>SUM(AE209:AH212)</f>
        <v>21200</v>
      </c>
      <c r="AF213" s="170"/>
      <c r="AG213" s="170"/>
      <c r="AH213" s="171"/>
      <c r="AI213" s="169">
        <f t="shared" ref="AI213" si="142">SUM(AI209:AL212)</f>
        <v>17775</v>
      </c>
      <c r="AJ213" s="170"/>
      <c r="AK213" s="170"/>
      <c r="AL213" s="171"/>
      <c r="AM213" s="169">
        <f t="shared" ref="AM213" si="143">SUM(AM209:AP212)</f>
        <v>610</v>
      </c>
      <c r="AN213" s="170"/>
      <c r="AO213" s="170"/>
      <c r="AP213" s="171"/>
      <c r="AQ213" s="169">
        <f t="shared" ref="AQ213" si="144">SUM(AQ209:AT212)</f>
        <v>17165</v>
      </c>
      <c r="AR213" s="170"/>
      <c r="AS213" s="170"/>
      <c r="AT213" s="171"/>
      <c r="AU213" s="169">
        <f t="shared" ref="AU213" si="145">SUM(AU209:AX212)</f>
        <v>0</v>
      </c>
      <c r="AV213" s="170"/>
      <c r="AW213" s="170"/>
      <c r="AX213" s="171"/>
      <c r="AY213" s="169">
        <f t="shared" ref="AY213" si="146">SUM(AY209:BB212)</f>
        <v>0</v>
      </c>
      <c r="AZ213" s="170"/>
      <c r="BA213" s="170"/>
      <c r="BB213" s="171"/>
      <c r="BC213" s="169">
        <f t="shared" ref="BC213" si="147">SUM(BC209:BF212)</f>
        <v>17165</v>
      </c>
      <c r="BD213" s="170"/>
      <c r="BE213" s="170"/>
      <c r="BF213" s="171"/>
      <c r="BG213" s="172">
        <f t="shared" si="135"/>
        <v>0.96568213783403656</v>
      </c>
      <c r="BH213" s="173"/>
    </row>
    <row r="214" spans="1:60" ht="20.100000000000001" customHeight="1">
      <c r="A214" s="438">
        <v>166</v>
      </c>
      <c r="B214" s="363"/>
      <c r="C214" s="174" t="s">
        <v>437</v>
      </c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6"/>
      <c r="AC214" s="207" t="s">
        <v>161</v>
      </c>
      <c r="AD214" s="208"/>
      <c r="AE214" s="433"/>
      <c r="AF214" s="434"/>
      <c r="AG214" s="434"/>
      <c r="AH214" s="435"/>
      <c r="AI214" s="433"/>
      <c r="AJ214" s="434"/>
      <c r="AK214" s="434"/>
      <c r="AL214" s="435"/>
      <c r="AM214" s="433"/>
      <c r="AN214" s="434"/>
      <c r="AO214" s="434"/>
      <c r="AP214" s="435"/>
      <c r="AQ214" s="433"/>
      <c r="AR214" s="434"/>
      <c r="AS214" s="434"/>
      <c r="AT214" s="435"/>
      <c r="AU214" s="433"/>
      <c r="AV214" s="434"/>
      <c r="AW214" s="434"/>
      <c r="AX214" s="435"/>
      <c r="AY214" s="433"/>
      <c r="AZ214" s="434"/>
      <c r="BA214" s="434"/>
      <c r="BB214" s="435"/>
      <c r="BC214" s="433"/>
      <c r="BD214" s="434"/>
      <c r="BE214" s="434"/>
      <c r="BF214" s="435"/>
      <c r="BG214" s="202" t="str">
        <f t="shared" si="135"/>
        <v>n.é.</v>
      </c>
      <c r="BH214" s="203"/>
    </row>
    <row r="215" spans="1:60" ht="20.100000000000001" customHeight="1">
      <c r="A215" s="438">
        <v>167</v>
      </c>
      <c r="B215" s="363"/>
      <c r="C215" s="174" t="s">
        <v>438</v>
      </c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6"/>
      <c r="AC215" s="207" t="s">
        <v>162</v>
      </c>
      <c r="AD215" s="208"/>
      <c r="AE215" s="433"/>
      <c r="AF215" s="434"/>
      <c r="AG215" s="434"/>
      <c r="AH215" s="435"/>
      <c r="AI215" s="433"/>
      <c r="AJ215" s="434"/>
      <c r="AK215" s="434"/>
      <c r="AL215" s="435"/>
      <c r="AM215" s="433"/>
      <c r="AN215" s="434"/>
      <c r="AO215" s="434"/>
      <c r="AP215" s="435"/>
      <c r="AQ215" s="433"/>
      <c r="AR215" s="434"/>
      <c r="AS215" s="434"/>
      <c r="AT215" s="435"/>
      <c r="AU215" s="433"/>
      <c r="AV215" s="434"/>
      <c r="AW215" s="434"/>
      <c r="AX215" s="435"/>
      <c r="AY215" s="433"/>
      <c r="AZ215" s="434"/>
      <c r="BA215" s="434"/>
      <c r="BB215" s="435"/>
      <c r="BC215" s="433"/>
      <c r="BD215" s="434"/>
      <c r="BE215" s="434"/>
      <c r="BF215" s="435"/>
      <c r="BG215" s="202" t="str">
        <f t="shared" si="135"/>
        <v>n.é.</v>
      </c>
      <c r="BH215" s="203"/>
    </row>
    <row r="216" spans="1:60" ht="20.100000000000001" customHeight="1">
      <c r="A216" s="438">
        <v>168</v>
      </c>
      <c r="B216" s="363"/>
      <c r="C216" s="174" t="s">
        <v>439</v>
      </c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6"/>
      <c r="AC216" s="207" t="s">
        <v>163</v>
      </c>
      <c r="AD216" s="208"/>
      <c r="AE216" s="433"/>
      <c r="AF216" s="434"/>
      <c r="AG216" s="434"/>
      <c r="AH216" s="435"/>
      <c r="AI216" s="433"/>
      <c r="AJ216" s="434"/>
      <c r="AK216" s="434"/>
      <c r="AL216" s="435"/>
      <c r="AM216" s="433"/>
      <c r="AN216" s="434"/>
      <c r="AO216" s="434"/>
      <c r="AP216" s="435"/>
      <c r="AQ216" s="433"/>
      <c r="AR216" s="434"/>
      <c r="AS216" s="434"/>
      <c r="AT216" s="435"/>
      <c r="AU216" s="433"/>
      <c r="AV216" s="434"/>
      <c r="AW216" s="434"/>
      <c r="AX216" s="435"/>
      <c r="AY216" s="433"/>
      <c r="AZ216" s="434"/>
      <c r="BA216" s="434"/>
      <c r="BB216" s="435"/>
      <c r="BC216" s="433"/>
      <c r="BD216" s="434"/>
      <c r="BE216" s="434"/>
      <c r="BF216" s="435"/>
      <c r="BG216" s="202" t="str">
        <f t="shared" si="135"/>
        <v>n.é.</v>
      </c>
      <c r="BH216" s="203"/>
    </row>
    <row r="217" spans="1:60" ht="20.100000000000001" customHeight="1">
      <c r="A217" s="438">
        <v>169</v>
      </c>
      <c r="B217" s="363"/>
      <c r="C217" s="174" t="s">
        <v>173</v>
      </c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6"/>
      <c r="AC217" s="207" t="s">
        <v>164</v>
      </c>
      <c r="AD217" s="208"/>
      <c r="AE217" s="433"/>
      <c r="AF217" s="434"/>
      <c r="AG217" s="434"/>
      <c r="AH217" s="435"/>
      <c r="AI217" s="433"/>
      <c r="AJ217" s="434"/>
      <c r="AK217" s="434"/>
      <c r="AL217" s="435"/>
      <c r="AM217" s="433"/>
      <c r="AN217" s="434"/>
      <c r="AO217" s="434"/>
      <c r="AP217" s="435"/>
      <c r="AQ217" s="433"/>
      <c r="AR217" s="434"/>
      <c r="AS217" s="434"/>
      <c r="AT217" s="435"/>
      <c r="AU217" s="433"/>
      <c r="AV217" s="434"/>
      <c r="AW217" s="434"/>
      <c r="AX217" s="435"/>
      <c r="AY217" s="433"/>
      <c r="AZ217" s="434"/>
      <c r="BA217" s="434"/>
      <c r="BB217" s="435"/>
      <c r="BC217" s="433"/>
      <c r="BD217" s="434"/>
      <c r="BE217" s="434"/>
      <c r="BF217" s="435"/>
      <c r="BG217" s="202" t="str">
        <f t="shared" si="135"/>
        <v>n.é.</v>
      </c>
      <c r="BH217" s="203"/>
    </row>
    <row r="218" spans="1:60" ht="20.100000000000001" customHeight="1">
      <c r="A218" s="438">
        <v>170</v>
      </c>
      <c r="B218" s="363"/>
      <c r="C218" s="174" t="s">
        <v>440</v>
      </c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6"/>
      <c r="AC218" s="207" t="s">
        <v>165</v>
      </c>
      <c r="AD218" s="208"/>
      <c r="AE218" s="433"/>
      <c r="AF218" s="434"/>
      <c r="AG218" s="434"/>
      <c r="AH218" s="435"/>
      <c r="AI218" s="433"/>
      <c r="AJ218" s="434"/>
      <c r="AK218" s="434"/>
      <c r="AL218" s="435"/>
      <c r="AM218" s="433"/>
      <c r="AN218" s="434"/>
      <c r="AO218" s="434"/>
      <c r="AP218" s="435"/>
      <c r="AQ218" s="433"/>
      <c r="AR218" s="434"/>
      <c r="AS218" s="434"/>
      <c r="AT218" s="435"/>
      <c r="AU218" s="433"/>
      <c r="AV218" s="434"/>
      <c r="AW218" s="434"/>
      <c r="AX218" s="435"/>
      <c r="AY218" s="433"/>
      <c r="AZ218" s="434"/>
      <c r="BA218" s="434"/>
      <c r="BB218" s="435"/>
      <c r="BC218" s="433"/>
      <c r="BD218" s="434"/>
      <c r="BE218" s="434"/>
      <c r="BF218" s="435"/>
      <c r="BG218" s="202" t="str">
        <f t="shared" si="135"/>
        <v>n.é.</v>
      </c>
      <c r="BH218" s="203"/>
    </row>
    <row r="219" spans="1:60" ht="20.100000000000001" customHeight="1">
      <c r="A219" s="438">
        <v>171</v>
      </c>
      <c r="B219" s="363"/>
      <c r="C219" s="174" t="s">
        <v>441</v>
      </c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6"/>
      <c r="AC219" s="207" t="s">
        <v>166</v>
      </c>
      <c r="AD219" s="208"/>
      <c r="AE219" s="433"/>
      <c r="AF219" s="434"/>
      <c r="AG219" s="434"/>
      <c r="AH219" s="435"/>
      <c r="AI219" s="433"/>
      <c r="AJ219" s="434"/>
      <c r="AK219" s="434"/>
      <c r="AL219" s="435"/>
      <c r="AM219" s="433"/>
      <c r="AN219" s="434"/>
      <c r="AO219" s="434"/>
      <c r="AP219" s="435"/>
      <c r="AQ219" s="433"/>
      <c r="AR219" s="434"/>
      <c r="AS219" s="434"/>
      <c r="AT219" s="435"/>
      <c r="AU219" s="433"/>
      <c r="AV219" s="434"/>
      <c r="AW219" s="434"/>
      <c r="AX219" s="435"/>
      <c r="AY219" s="433"/>
      <c r="AZ219" s="434"/>
      <c r="BA219" s="434"/>
      <c r="BB219" s="435"/>
      <c r="BC219" s="433"/>
      <c r="BD219" s="434"/>
      <c r="BE219" s="434"/>
      <c r="BF219" s="435"/>
      <c r="BG219" s="202" t="str">
        <f t="shared" si="135"/>
        <v>n.é.</v>
      </c>
      <c r="BH219" s="203"/>
    </row>
    <row r="220" spans="1:60" ht="20.100000000000001" customHeight="1">
      <c r="A220" s="438">
        <v>172</v>
      </c>
      <c r="B220" s="363"/>
      <c r="C220" s="174" t="s">
        <v>174</v>
      </c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6"/>
      <c r="AC220" s="207" t="s">
        <v>167</v>
      </c>
      <c r="AD220" s="208"/>
      <c r="AE220" s="433"/>
      <c r="AF220" s="434"/>
      <c r="AG220" s="434"/>
      <c r="AH220" s="435"/>
      <c r="AI220" s="433"/>
      <c r="AJ220" s="434"/>
      <c r="AK220" s="434"/>
      <c r="AL220" s="435"/>
      <c r="AM220" s="433"/>
      <c r="AN220" s="434"/>
      <c r="AO220" s="434"/>
      <c r="AP220" s="435"/>
      <c r="AQ220" s="433"/>
      <c r="AR220" s="434"/>
      <c r="AS220" s="434"/>
      <c r="AT220" s="435"/>
      <c r="AU220" s="433"/>
      <c r="AV220" s="434"/>
      <c r="AW220" s="434"/>
      <c r="AX220" s="435"/>
      <c r="AY220" s="433"/>
      <c r="AZ220" s="434"/>
      <c r="BA220" s="434"/>
      <c r="BB220" s="435"/>
      <c r="BC220" s="433"/>
      <c r="BD220" s="434"/>
      <c r="BE220" s="434"/>
      <c r="BF220" s="435"/>
      <c r="BG220" s="202" t="str">
        <f t="shared" si="135"/>
        <v>n.é.</v>
      </c>
      <c r="BH220" s="203"/>
    </row>
    <row r="221" spans="1:60" ht="20.100000000000001" customHeight="1">
      <c r="A221" s="438">
        <v>173</v>
      </c>
      <c r="B221" s="363"/>
      <c r="C221" s="174" t="s">
        <v>175</v>
      </c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6"/>
      <c r="AC221" s="207" t="s">
        <v>168</v>
      </c>
      <c r="AD221" s="208"/>
      <c r="AE221" s="433">
        <v>0</v>
      </c>
      <c r="AF221" s="434"/>
      <c r="AG221" s="434"/>
      <c r="AH221" s="435"/>
      <c r="AI221" s="433">
        <v>518</v>
      </c>
      <c r="AJ221" s="434"/>
      <c r="AK221" s="434"/>
      <c r="AL221" s="435"/>
      <c r="AM221" s="433">
        <v>0</v>
      </c>
      <c r="AN221" s="434"/>
      <c r="AO221" s="434"/>
      <c r="AP221" s="435"/>
      <c r="AQ221" s="433">
        <v>518</v>
      </c>
      <c r="AR221" s="434"/>
      <c r="AS221" s="434"/>
      <c r="AT221" s="435"/>
      <c r="AU221" s="433">
        <v>0</v>
      </c>
      <c r="AV221" s="434"/>
      <c r="AW221" s="434"/>
      <c r="AX221" s="435"/>
      <c r="AY221" s="433">
        <v>0</v>
      </c>
      <c r="AZ221" s="434"/>
      <c r="BA221" s="434"/>
      <c r="BB221" s="435"/>
      <c r="BC221" s="433">
        <v>518</v>
      </c>
      <c r="BD221" s="434"/>
      <c r="BE221" s="434"/>
      <c r="BF221" s="435"/>
      <c r="BG221" s="202">
        <f t="shared" si="135"/>
        <v>1</v>
      </c>
      <c r="BH221" s="203"/>
    </row>
    <row r="222" spans="1:60" ht="20.100000000000001" customHeight="1">
      <c r="A222" s="439">
        <v>174</v>
      </c>
      <c r="B222" s="423"/>
      <c r="C222" s="177" t="s">
        <v>484</v>
      </c>
      <c r="D222" s="178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P222" s="178"/>
      <c r="Q222" s="178"/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9"/>
      <c r="AC222" s="230" t="s">
        <v>62</v>
      </c>
      <c r="AD222" s="231"/>
      <c r="AE222" s="169">
        <f>SUM(AE214:AH221)</f>
        <v>0</v>
      </c>
      <c r="AF222" s="170"/>
      <c r="AG222" s="170"/>
      <c r="AH222" s="171"/>
      <c r="AI222" s="169">
        <f t="shared" ref="AI222" si="148">SUM(AI214:AL221)</f>
        <v>518</v>
      </c>
      <c r="AJ222" s="170"/>
      <c r="AK222" s="170"/>
      <c r="AL222" s="171"/>
      <c r="AM222" s="169">
        <f t="shared" ref="AM222" si="149">SUM(AM214:AP221)</f>
        <v>0</v>
      </c>
      <c r="AN222" s="170"/>
      <c r="AO222" s="170"/>
      <c r="AP222" s="171"/>
      <c r="AQ222" s="169">
        <f t="shared" ref="AQ222" si="150">SUM(AQ214:AT221)</f>
        <v>518</v>
      </c>
      <c r="AR222" s="170"/>
      <c r="AS222" s="170"/>
      <c r="AT222" s="171"/>
      <c r="AU222" s="169">
        <f t="shared" ref="AU222" si="151">SUM(AU214:AX221)</f>
        <v>0</v>
      </c>
      <c r="AV222" s="170"/>
      <c r="AW222" s="170"/>
      <c r="AX222" s="171"/>
      <c r="AY222" s="169">
        <f t="shared" ref="AY222" si="152">SUM(AY214:BB221)</f>
        <v>0</v>
      </c>
      <c r="AZ222" s="170"/>
      <c r="BA222" s="170"/>
      <c r="BB222" s="171"/>
      <c r="BC222" s="169">
        <f t="shared" ref="BC222" si="153">SUM(BC214:BF221)</f>
        <v>518</v>
      </c>
      <c r="BD222" s="170"/>
      <c r="BE222" s="170"/>
      <c r="BF222" s="171"/>
      <c r="BG222" s="172">
        <f t="shared" si="135"/>
        <v>1</v>
      </c>
      <c r="BH222" s="173"/>
    </row>
    <row r="223" spans="1:60" s="3" customFormat="1" ht="20.100000000000001" customHeight="1">
      <c r="A223" s="440">
        <v>175</v>
      </c>
      <c r="B223" s="377"/>
      <c r="C223" s="256" t="s">
        <v>485</v>
      </c>
      <c r="D223" s="257"/>
      <c r="E223" s="257"/>
      <c r="F223" s="257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  <c r="AA223" s="257"/>
      <c r="AB223" s="258"/>
      <c r="AC223" s="259" t="s">
        <v>176</v>
      </c>
      <c r="AD223" s="260"/>
      <c r="AE223" s="187">
        <f>AE135+AE136+AE167+AE185+AE200+AE208+AE213+AE222</f>
        <v>220829.1</v>
      </c>
      <c r="AF223" s="188"/>
      <c r="AG223" s="188"/>
      <c r="AH223" s="189"/>
      <c r="AI223" s="187">
        <f>AI135+AI136+AI167+AI185+AI200+AI208+AI213+AI222</f>
        <v>290787</v>
      </c>
      <c r="AJ223" s="188"/>
      <c r="AK223" s="188"/>
      <c r="AL223" s="189"/>
      <c r="AM223" s="187">
        <f>AM135+AM136+AM167+AM185+AM200+AM208+AM213+AM222</f>
        <v>2096</v>
      </c>
      <c r="AN223" s="188"/>
      <c r="AO223" s="188"/>
      <c r="AP223" s="189"/>
      <c r="AQ223" s="187">
        <f>AQ135+AQ136+AQ167+AQ185+AQ200+AQ208+AQ213+AQ222</f>
        <v>257141</v>
      </c>
      <c r="AR223" s="188"/>
      <c r="AS223" s="188"/>
      <c r="AT223" s="189"/>
      <c r="AU223" s="187">
        <f>AU135+AU136+AU167+AU185+AU200+AU208+AU213+AU222</f>
        <v>124358</v>
      </c>
      <c r="AV223" s="188"/>
      <c r="AW223" s="188"/>
      <c r="AX223" s="189"/>
      <c r="AY223" s="187">
        <f>AY135+AY136+AY167+AY185+AY200+AY208+AY213+AY222</f>
        <v>52169</v>
      </c>
      <c r="AZ223" s="188"/>
      <c r="BA223" s="188"/>
      <c r="BB223" s="189"/>
      <c r="BC223" s="187">
        <f>BC135+BC136+BC167+BC185+BC200+BC208+BC213+BC222</f>
        <v>223834</v>
      </c>
      <c r="BD223" s="188"/>
      <c r="BE223" s="188"/>
      <c r="BF223" s="189"/>
      <c r="BG223" s="190">
        <f t="shared" si="135"/>
        <v>0.76975243047316422</v>
      </c>
      <c r="BH223" s="191"/>
    </row>
    <row r="224" spans="1:60" ht="20.100000000000001" customHeight="1">
      <c r="A224" s="438">
        <v>176</v>
      </c>
      <c r="B224" s="363"/>
      <c r="C224" s="174" t="s">
        <v>396</v>
      </c>
      <c r="D224" s="175"/>
      <c r="E224" s="175"/>
      <c r="F224" s="175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6"/>
      <c r="AC224" s="197" t="s">
        <v>397</v>
      </c>
      <c r="AD224" s="198"/>
      <c r="AE224" s="441"/>
      <c r="AF224" s="441"/>
      <c r="AG224" s="441"/>
      <c r="AH224" s="441"/>
      <c r="AI224" s="441"/>
      <c r="AJ224" s="441"/>
      <c r="AK224" s="441"/>
      <c r="AL224" s="441"/>
      <c r="AM224" s="441"/>
      <c r="AN224" s="441"/>
      <c r="AO224" s="441"/>
      <c r="AP224" s="441"/>
      <c r="AQ224" s="441"/>
      <c r="AR224" s="441"/>
      <c r="AS224" s="441"/>
      <c r="AT224" s="441"/>
      <c r="AU224" s="441"/>
      <c r="AV224" s="441"/>
      <c r="AW224" s="441"/>
      <c r="AX224" s="441"/>
      <c r="AY224" s="441"/>
      <c r="AZ224" s="441"/>
      <c r="BA224" s="441"/>
      <c r="BB224" s="441"/>
      <c r="BC224" s="441"/>
      <c r="BD224" s="441"/>
      <c r="BE224" s="441"/>
      <c r="BF224" s="441"/>
      <c r="BG224" s="172" t="str">
        <f t="shared" si="135"/>
        <v>n.é.</v>
      </c>
      <c r="BH224" s="173"/>
    </row>
    <row r="225" spans="1:60" ht="20.100000000000001" customHeight="1">
      <c r="A225" s="438">
        <v>177</v>
      </c>
      <c r="B225" s="363"/>
      <c r="C225" s="174" t="s">
        <v>398</v>
      </c>
      <c r="D225" s="175"/>
      <c r="E225" s="175"/>
      <c r="F225" s="175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6"/>
      <c r="AC225" s="197" t="s">
        <v>399</v>
      </c>
      <c r="AD225" s="198"/>
      <c r="AE225" s="441"/>
      <c r="AF225" s="441"/>
      <c r="AG225" s="441"/>
      <c r="AH225" s="441"/>
      <c r="AI225" s="441"/>
      <c r="AJ225" s="441"/>
      <c r="AK225" s="441"/>
      <c r="AL225" s="441"/>
      <c r="AM225" s="441"/>
      <c r="AN225" s="441"/>
      <c r="AO225" s="441"/>
      <c r="AP225" s="441"/>
      <c r="AQ225" s="441"/>
      <c r="AR225" s="441"/>
      <c r="AS225" s="441"/>
      <c r="AT225" s="441"/>
      <c r="AU225" s="441"/>
      <c r="AV225" s="441"/>
      <c r="AW225" s="441"/>
      <c r="AX225" s="441"/>
      <c r="AY225" s="441"/>
      <c r="AZ225" s="441"/>
      <c r="BA225" s="441"/>
      <c r="BB225" s="441"/>
      <c r="BC225" s="441"/>
      <c r="BD225" s="441"/>
      <c r="BE225" s="441"/>
      <c r="BF225" s="441"/>
      <c r="BG225" s="172" t="str">
        <f t="shared" si="135"/>
        <v>n.é.</v>
      </c>
      <c r="BH225" s="173"/>
    </row>
    <row r="226" spans="1:60" ht="20.100000000000001" customHeight="1">
      <c r="A226" s="438">
        <v>178</v>
      </c>
      <c r="B226" s="363"/>
      <c r="C226" s="174" t="s">
        <v>400</v>
      </c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6"/>
      <c r="AC226" s="197" t="s">
        <v>401</v>
      </c>
      <c r="AD226" s="198"/>
      <c r="AE226" s="441"/>
      <c r="AF226" s="441"/>
      <c r="AG226" s="441"/>
      <c r="AH226" s="441"/>
      <c r="AI226" s="441"/>
      <c r="AJ226" s="441"/>
      <c r="AK226" s="441"/>
      <c r="AL226" s="441"/>
      <c r="AM226" s="441"/>
      <c r="AN226" s="441"/>
      <c r="AO226" s="441"/>
      <c r="AP226" s="441"/>
      <c r="AQ226" s="441"/>
      <c r="AR226" s="441"/>
      <c r="AS226" s="441"/>
      <c r="AT226" s="441"/>
      <c r="AU226" s="441"/>
      <c r="AV226" s="441"/>
      <c r="AW226" s="441"/>
      <c r="AX226" s="441"/>
      <c r="AY226" s="441"/>
      <c r="AZ226" s="441"/>
      <c r="BA226" s="441"/>
      <c r="BB226" s="441"/>
      <c r="BC226" s="441"/>
      <c r="BD226" s="441"/>
      <c r="BE226" s="441"/>
      <c r="BF226" s="441"/>
      <c r="BG226" s="172" t="str">
        <f t="shared" si="135"/>
        <v>n.é.</v>
      </c>
      <c r="BH226" s="173"/>
    </row>
    <row r="227" spans="1:60" ht="20.100000000000001" customHeight="1">
      <c r="A227" s="439">
        <v>179</v>
      </c>
      <c r="B227" s="423"/>
      <c r="C227" s="177" t="s">
        <v>486</v>
      </c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178"/>
      <c r="P227" s="178"/>
      <c r="Q227" s="178"/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9"/>
      <c r="AC227" s="192" t="s">
        <v>402</v>
      </c>
      <c r="AD227" s="193"/>
      <c r="AE227" s="442">
        <f>SUM(AE224:AH226)</f>
        <v>0</v>
      </c>
      <c r="AF227" s="442"/>
      <c r="AG227" s="442"/>
      <c r="AH227" s="442"/>
      <c r="AI227" s="442">
        <f t="shared" ref="AI227" si="154">SUM(AI224:AL226)</f>
        <v>0</v>
      </c>
      <c r="AJ227" s="442"/>
      <c r="AK227" s="442"/>
      <c r="AL227" s="442"/>
      <c r="AM227" s="442">
        <f t="shared" ref="AM227" si="155">SUM(AM224:AP226)</f>
        <v>0</v>
      </c>
      <c r="AN227" s="442"/>
      <c r="AO227" s="442"/>
      <c r="AP227" s="442"/>
      <c r="AQ227" s="442">
        <f t="shared" ref="AQ227" si="156">SUM(AQ224:AT226)</f>
        <v>0</v>
      </c>
      <c r="AR227" s="442"/>
      <c r="AS227" s="442"/>
      <c r="AT227" s="442"/>
      <c r="AU227" s="442">
        <f t="shared" ref="AU227" si="157">SUM(AU224:AX226)</f>
        <v>0</v>
      </c>
      <c r="AV227" s="442"/>
      <c r="AW227" s="442"/>
      <c r="AX227" s="442"/>
      <c r="AY227" s="442">
        <f t="shared" ref="AY227" si="158">SUM(AY224:BB226)</f>
        <v>0</v>
      </c>
      <c r="AZ227" s="442"/>
      <c r="BA227" s="442"/>
      <c r="BB227" s="442"/>
      <c r="BC227" s="442">
        <f t="shared" ref="BC227" si="159">SUM(BC224:BF226)</f>
        <v>0</v>
      </c>
      <c r="BD227" s="442"/>
      <c r="BE227" s="442"/>
      <c r="BF227" s="442"/>
      <c r="BG227" s="172" t="str">
        <f t="shared" si="135"/>
        <v>n.é.</v>
      </c>
      <c r="BH227" s="173"/>
    </row>
    <row r="228" spans="1:60" ht="20.100000000000001" customHeight="1">
      <c r="A228" s="438">
        <v>180</v>
      </c>
      <c r="B228" s="363"/>
      <c r="C228" s="194" t="s">
        <v>403</v>
      </c>
      <c r="D228" s="195"/>
      <c r="E228" s="195"/>
      <c r="F228" s="195"/>
      <c r="G228" s="195"/>
      <c r="H228" s="195"/>
      <c r="I228" s="195"/>
      <c r="J228" s="195"/>
      <c r="K228" s="195"/>
      <c r="L228" s="195"/>
      <c r="M228" s="195"/>
      <c r="N228" s="195"/>
      <c r="O228" s="195"/>
      <c r="P228" s="195"/>
      <c r="Q228" s="195"/>
      <c r="R228" s="195"/>
      <c r="S228" s="195"/>
      <c r="T228" s="195"/>
      <c r="U228" s="195"/>
      <c r="V228" s="195"/>
      <c r="W228" s="195"/>
      <c r="X228" s="195"/>
      <c r="Y228" s="195"/>
      <c r="Z228" s="195"/>
      <c r="AA228" s="195"/>
      <c r="AB228" s="196"/>
      <c r="AC228" s="197" t="s">
        <v>404</v>
      </c>
      <c r="AD228" s="198"/>
      <c r="AE228" s="441"/>
      <c r="AF228" s="441"/>
      <c r="AG228" s="441"/>
      <c r="AH228" s="441"/>
      <c r="AI228" s="441"/>
      <c r="AJ228" s="441"/>
      <c r="AK228" s="441"/>
      <c r="AL228" s="441"/>
      <c r="AM228" s="441"/>
      <c r="AN228" s="441"/>
      <c r="AO228" s="441"/>
      <c r="AP228" s="441"/>
      <c r="AQ228" s="441"/>
      <c r="AR228" s="441"/>
      <c r="AS228" s="441"/>
      <c r="AT228" s="441"/>
      <c r="AU228" s="441"/>
      <c r="AV228" s="441"/>
      <c r="AW228" s="441"/>
      <c r="AX228" s="441"/>
      <c r="AY228" s="441"/>
      <c r="AZ228" s="441"/>
      <c r="BA228" s="441"/>
      <c r="BB228" s="441"/>
      <c r="BC228" s="441"/>
      <c r="BD228" s="441"/>
      <c r="BE228" s="441"/>
      <c r="BF228" s="441"/>
      <c r="BG228" s="172" t="str">
        <f t="shared" si="135"/>
        <v>n.é.</v>
      </c>
      <c r="BH228" s="173"/>
    </row>
    <row r="229" spans="1:60" ht="20.100000000000001" customHeight="1">
      <c r="A229" s="438">
        <v>181</v>
      </c>
      <c r="B229" s="363"/>
      <c r="C229" s="194" t="s">
        <v>405</v>
      </c>
      <c r="D229" s="195"/>
      <c r="E229" s="195"/>
      <c r="F229" s="195"/>
      <c r="G229" s="195"/>
      <c r="H229" s="195"/>
      <c r="I229" s="195"/>
      <c r="J229" s="195"/>
      <c r="K229" s="195"/>
      <c r="L229" s="195"/>
      <c r="M229" s="195"/>
      <c r="N229" s="195"/>
      <c r="O229" s="195"/>
      <c r="P229" s="195"/>
      <c r="Q229" s="195"/>
      <c r="R229" s="195"/>
      <c r="S229" s="195"/>
      <c r="T229" s="195"/>
      <c r="U229" s="195"/>
      <c r="V229" s="195"/>
      <c r="W229" s="195"/>
      <c r="X229" s="195"/>
      <c r="Y229" s="195"/>
      <c r="Z229" s="195"/>
      <c r="AA229" s="195"/>
      <c r="AB229" s="196"/>
      <c r="AC229" s="197" t="s">
        <v>406</v>
      </c>
      <c r="AD229" s="198"/>
      <c r="AE229" s="441"/>
      <c r="AF229" s="441"/>
      <c r="AG229" s="441"/>
      <c r="AH229" s="441"/>
      <c r="AI229" s="441"/>
      <c r="AJ229" s="441"/>
      <c r="AK229" s="441"/>
      <c r="AL229" s="441"/>
      <c r="AM229" s="441"/>
      <c r="AN229" s="441"/>
      <c r="AO229" s="441"/>
      <c r="AP229" s="441"/>
      <c r="AQ229" s="441"/>
      <c r="AR229" s="441"/>
      <c r="AS229" s="441"/>
      <c r="AT229" s="441"/>
      <c r="AU229" s="441"/>
      <c r="AV229" s="441"/>
      <c r="AW229" s="441"/>
      <c r="AX229" s="441"/>
      <c r="AY229" s="441"/>
      <c r="AZ229" s="441"/>
      <c r="BA229" s="441"/>
      <c r="BB229" s="441"/>
      <c r="BC229" s="441"/>
      <c r="BD229" s="441"/>
      <c r="BE229" s="441"/>
      <c r="BF229" s="441"/>
      <c r="BG229" s="172" t="str">
        <f t="shared" si="135"/>
        <v>n.é.</v>
      </c>
      <c r="BH229" s="173"/>
    </row>
    <row r="230" spans="1:60" ht="20.100000000000001" customHeight="1">
      <c r="A230" s="438">
        <v>182</v>
      </c>
      <c r="B230" s="363"/>
      <c r="C230" s="174" t="s">
        <v>407</v>
      </c>
      <c r="D230" s="175"/>
      <c r="E230" s="175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6"/>
      <c r="AC230" s="197" t="s">
        <v>408</v>
      </c>
      <c r="AD230" s="198"/>
      <c r="AE230" s="441"/>
      <c r="AF230" s="441"/>
      <c r="AG230" s="441"/>
      <c r="AH230" s="441"/>
      <c r="AI230" s="441"/>
      <c r="AJ230" s="441"/>
      <c r="AK230" s="441"/>
      <c r="AL230" s="441"/>
      <c r="AM230" s="441"/>
      <c r="AN230" s="441"/>
      <c r="AO230" s="441"/>
      <c r="AP230" s="441"/>
      <c r="AQ230" s="441"/>
      <c r="AR230" s="441"/>
      <c r="AS230" s="441"/>
      <c r="AT230" s="441"/>
      <c r="AU230" s="441"/>
      <c r="AV230" s="441"/>
      <c r="AW230" s="441"/>
      <c r="AX230" s="441"/>
      <c r="AY230" s="441"/>
      <c r="AZ230" s="441"/>
      <c r="BA230" s="441"/>
      <c r="BB230" s="441"/>
      <c r="BC230" s="441"/>
      <c r="BD230" s="441"/>
      <c r="BE230" s="441"/>
      <c r="BF230" s="441"/>
      <c r="BG230" s="172" t="str">
        <f t="shared" si="135"/>
        <v>n.é.</v>
      </c>
      <c r="BH230" s="173"/>
    </row>
    <row r="231" spans="1:60" ht="20.100000000000001" customHeight="1">
      <c r="A231" s="438">
        <v>183</v>
      </c>
      <c r="B231" s="363"/>
      <c r="C231" s="174" t="s">
        <v>409</v>
      </c>
      <c r="D231" s="175"/>
      <c r="E231" s="175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6"/>
      <c r="AC231" s="197" t="s">
        <v>410</v>
      </c>
      <c r="AD231" s="198"/>
      <c r="AE231" s="441"/>
      <c r="AF231" s="441"/>
      <c r="AG231" s="441"/>
      <c r="AH231" s="441"/>
      <c r="AI231" s="441"/>
      <c r="AJ231" s="441"/>
      <c r="AK231" s="441"/>
      <c r="AL231" s="441"/>
      <c r="AM231" s="441"/>
      <c r="AN231" s="441"/>
      <c r="AO231" s="441"/>
      <c r="AP231" s="441"/>
      <c r="AQ231" s="441"/>
      <c r="AR231" s="441"/>
      <c r="AS231" s="441"/>
      <c r="AT231" s="441"/>
      <c r="AU231" s="441"/>
      <c r="AV231" s="441"/>
      <c r="AW231" s="441"/>
      <c r="AX231" s="441"/>
      <c r="AY231" s="441"/>
      <c r="AZ231" s="441"/>
      <c r="BA231" s="441"/>
      <c r="BB231" s="441"/>
      <c r="BC231" s="441"/>
      <c r="BD231" s="441"/>
      <c r="BE231" s="441"/>
      <c r="BF231" s="441"/>
      <c r="BG231" s="172" t="str">
        <f t="shared" si="135"/>
        <v>n.é.</v>
      </c>
      <c r="BH231" s="173"/>
    </row>
    <row r="232" spans="1:60" ht="20.100000000000001" customHeight="1">
      <c r="A232" s="439">
        <v>184</v>
      </c>
      <c r="B232" s="423"/>
      <c r="C232" s="199" t="s">
        <v>487</v>
      </c>
      <c r="D232" s="200"/>
      <c r="E232" s="200"/>
      <c r="F232" s="200"/>
      <c r="G232" s="200"/>
      <c r="H232" s="200"/>
      <c r="I232" s="200"/>
      <c r="J232" s="200"/>
      <c r="K232" s="200"/>
      <c r="L232" s="200"/>
      <c r="M232" s="200"/>
      <c r="N232" s="200"/>
      <c r="O232" s="200"/>
      <c r="P232" s="200"/>
      <c r="Q232" s="200"/>
      <c r="R232" s="200"/>
      <c r="S232" s="200"/>
      <c r="T232" s="200"/>
      <c r="U232" s="200"/>
      <c r="V232" s="200"/>
      <c r="W232" s="200"/>
      <c r="X232" s="200"/>
      <c r="Y232" s="200"/>
      <c r="Z232" s="200"/>
      <c r="AA232" s="200"/>
      <c r="AB232" s="201"/>
      <c r="AC232" s="192" t="s">
        <v>411</v>
      </c>
      <c r="AD232" s="193"/>
      <c r="AE232" s="442">
        <f>SUM(AE228:AH231)</f>
        <v>0</v>
      </c>
      <c r="AF232" s="442"/>
      <c r="AG232" s="442"/>
      <c r="AH232" s="442"/>
      <c r="AI232" s="442">
        <f t="shared" ref="AI232" si="160">SUM(AI228:AL231)</f>
        <v>0</v>
      </c>
      <c r="AJ232" s="442"/>
      <c r="AK232" s="442"/>
      <c r="AL232" s="442"/>
      <c r="AM232" s="442">
        <f t="shared" ref="AM232" si="161">SUM(AM228:AP231)</f>
        <v>0</v>
      </c>
      <c r="AN232" s="442"/>
      <c r="AO232" s="442"/>
      <c r="AP232" s="442"/>
      <c r="AQ232" s="442">
        <f t="shared" ref="AQ232" si="162">SUM(AQ228:AT231)</f>
        <v>0</v>
      </c>
      <c r="AR232" s="442"/>
      <c r="AS232" s="442"/>
      <c r="AT232" s="442"/>
      <c r="AU232" s="442">
        <f t="shared" ref="AU232" si="163">SUM(AU228:AX231)</f>
        <v>0</v>
      </c>
      <c r="AV232" s="442"/>
      <c r="AW232" s="442"/>
      <c r="AX232" s="442"/>
      <c r="AY232" s="442">
        <f t="shared" ref="AY232" si="164">SUM(AY228:BB231)</f>
        <v>0</v>
      </c>
      <c r="AZ232" s="442"/>
      <c r="BA232" s="442"/>
      <c r="BB232" s="442"/>
      <c r="BC232" s="442">
        <f t="shared" ref="BC232" si="165">SUM(BC228:BF231)</f>
        <v>0</v>
      </c>
      <c r="BD232" s="442"/>
      <c r="BE232" s="442"/>
      <c r="BF232" s="442"/>
      <c r="BG232" s="172" t="str">
        <f t="shared" si="135"/>
        <v>n.é.</v>
      </c>
      <c r="BH232" s="173"/>
    </row>
    <row r="233" spans="1:60" ht="20.100000000000001" customHeight="1">
      <c r="A233" s="438">
        <v>185</v>
      </c>
      <c r="B233" s="363"/>
      <c r="C233" s="194" t="s">
        <v>412</v>
      </c>
      <c r="D233" s="195"/>
      <c r="E233" s="195"/>
      <c r="F233" s="195"/>
      <c r="G233" s="195"/>
      <c r="H233" s="195"/>
      <c r="I233" s="195"/>
      <c r="J233" s="195"/>
      <c r="K233" s="195"/>
      <c r="L233" s="195"/>
      <c r="M233" s="195"/>
      <c r="N233" s="195"/>
      <c r="O233" s="195"/>
      <c r="P233" s="195"/>
      <c r="Q233" s="195"/>
      <c r="R233" s="195"/>
      <c r="S233" s="195"/>
      <c r="T233" s="195"/>
      <c r="U233" s="195"/>
      <c r="V233" s="195"/>
      <c r="W233" s="195"/>
      <c r="X233" s="195"/>
      <c r="Y233" s="195"/>
      <c r="Z233" s="195"/>
      <c r="AA233" s="195"/>
      <c r="AB233" s="196"/>
      <c r="AC233" s="197" t="s">
        <v>413</v>
      </c>
      <c r="AD233" s="198"/>
      <c r="AE233" s="443"/>
      <c r="AF233" s="443"/>
      <c r="AG233" s="443"/>
      <c r="AH233" s="443"/>
      <c r="AI233" s="443"/>
      <c r="AJ233" s="443"/>
      <c r="AK233" s="443"/>
      <c r="AL233" s="443"/>
      <c r="AM233" s="443"/>
      <c r="AN233" s="443"/>
      <c r="AO233" s="443"/>
      <c r="AP233" s="443"/>
      <c r="AQ233" s="443"/>
      <c r="AR233" s="443"/>
      <c r="AS233" s="443"/>
      <c r="AT233" s="443"/>
      <c r="AU233" s="443"/>
      <c r="AV233" s="443"/>
      <c r="AW233" s="443"/>
      <c r="AX233" s="443"/>
      <c r="AY233" s="443"/>
      <c r="AZ233" s="443"/>
      <c r="BA233" s="443"/>
      <c r="BB233" s="443"/>
      <c r="BC233" s="443"/>
      <c r="BD233" s="443"/>
      <c r="BE233" s="443"/>
      <c r="BF233" s="443"/>
      <c r="BG233" s="140" t="str">
        <f t="shared" si="135"/>
        <v>n.é.</v>
      </c>
      <c r="BH233" s="141"/>
    </row>
    <row r="234" spans="1:60" ht="20.100000000000001" customHeight="1">
      <c r="A234" s="438">
        <v>186</v>
      </c>
      <c r="B234" s="363"/>
      <c r="C234" s="194" t="s">
        <v>414</v>
      </c>
      <c r="D234" s="195"/>
      <c r="E234" s="195"/>
      <c r="F234" s="195"/>
      <c r="G234" s="195"/>
      <c r="H234" s="195"/>
      <c r="I234" s="195"/>
      <c r="J234" s="195"/>
      <c r="K234" s="195"/>
      <c r="L234" s="195"/>
      <c r="M234" s="195"/>
      <c r="N234" s="195"/>
      <c r="O234" s="195"/>
      <c r="P234" s="195"/>
      <c r="Q234" s="195"/>
      <c r="R234" s="195"/>
      <c r="S234" s="195"/>
      <c r="T234" s="195"/>
      <c r="U234" s="195"/>
      <c r="V234" s="195"/>
      <c r="W234" s="195"/>
      <c r="X234" s="195"/>
      <c r="Y234" s="195"/>
      <c r="Z234" s="195"/>
      <c r="AA234" s="195"/>
      <c r="AB234" s="196"/>
      <c r="AC234" s="197" t="s">
        <v>415</v>
      </c>
      <c r="AD234" s="198"/>
      <c r="AE234" s="443">
        <v>0</v>
      </c>
      <c r="AF234" s="443"/>
      <c r="AG234" s="443"/>
      <c r="AH234" s="443"/>
      <c r="AI234" s="443">
        <v>0</v>
      </c>
      <c r="AJ234" s="443"/>
      <c r="AK234" s="443"/>
      <c r="AL234" s="443"/>
      <c r="AM234" s="443">
        <v>0</v>
      </c>
      <c r="AN234" s="443"/>
      <c r="AO234" s="443"/>
      <c r="AP234" s="443"/>
      <c r="AQ234" s="443">
        <v>0</v>
      </c>
      <c r="AR234" s="443"/>
      <c r="AS234" s="443"/>
      <c r="AT234" s="443"/>
      <c r="AU234" s="443">
        <v>0</v>
      </c>
      <c r="AV234" s="443"/>
      <c r="AW234" s="443"/>
      <c r="AX234" s="443"/>
      <c r="AY234" s="443">
        <v>4671</v>
      </c>
      <c r="AZ234" s="443"/>
      <c r="BA234" s="443"/>
      <c r="BB234" s="443"/>
      <c r="BC234" s="443">
        <v>0</v>
      </c>
      <c r="BD234" s="443"/>
      <c r="BE234" s="443"/>
      <c r="BF234" s="443"/>
      <c r="BG234" s="140" t="str">
        <f t="shared" si="135"/>
        <v>n.é.</v>
      </c>
      <c r="BH234" s="141"/>
    </row>
    <row r="235" spans="1:60" ht="20.100000000000001" customHeight="1">
      <c r="A235" s="438">
        <v>187</v>
      </c>
      <c r="B235" s="363"/>
      <c r="C235" s="194" t="s">
        <v>416</v>
      </c>
      <c r="D235" s="195"/>
      <c r="E235" s="195"/>
      <c r="F235" s="195"/>
      <c r="G235" s="195"/>
      <c r="H235" s="195"/>
      <c r="I235" s="195"/>
      <c r="J235" s="195"/>
      <c r="K235" s="195"/>
      <c r="L235" s="195"/>
      <c r="M235" s="195"/>
      <c r="N235" s="195"/>
      <c r="O235" s="195"/>
      <c r="P235" s="195"/>
      <c r="Q235" s="195"/>
      <c r="R235" s="195"/>
      <c r="S235" s="195"/>
      <c r="T235" s="195"/>
      <c r="U235" s="195"/>
      <c r="V235" s="195"/>
      <c r="W235" s="195"/>
      <c r="X235" s="195"/>
      <c r="Y235" s="195"/>
      <c r="Z235" s="195"/>
      <c r="AA235" s="195"/>
      <c r="AB235" s="196"/>
      <c r="AC235" s="197" t="s">
        <v>417</v>
      </c>
      <c r="AD235" s="198"/>
      <c r="AE235" s="443">
        <f>SUM(AE236:AH237)</f>
        <v>102705</v>
      </c>
      <c r="AF235" s="443"/>
      <c r="AG235" s="443"/>
      <c r="AH235" s="443"/>
      <c r="AI235" s="443">
        <v>107608</v>
      </c>
      <c r="AJ235" s="443"/>
      <c r="AK235" s="443"/>
      <c r="AL235" s="443"/>
      <c r="AM235" s="443">
        <v>0</v>
      </c>
      <c r="AN235" s="443"/>
      <c r="AO235" s="443"/>
      <c r="AP235" s="443"/>
      <c r="AQ235" s="443">
        <v>106753</v>
      </c>
      <c r="AR235" s="443"/>
      <c r="AS235" s="443"/>
      <c r="AT235" s="443"/>
      <c r="AU235" s="443">
        <v>0</v>
      </c>
      <c r="AV235" s="443"/>
      <c r="AW235" s="443"/>
      <c r="AX235" s="443"/>
      <c r="AY235" s="443">
        <v>0</v>
      </c>
      <c r="AZ235" s="443"/>
      <c r="BA235" s="443"/>
      <c r="BB235" s="443"/>
      <c r="BC235" s="443">
        <v>106753</v>
      </c>
      <c r="BD235" s="443"/>
      <c r="BE235" s="443"/>
      <c r="BF235" s="443"/>
      <c r="BG235" s="140">
        <f t="shared" si="135"/>
        <v>0.99205449408965873</v>
      </c>
      <c r="BH235" s="141"/>
    </row>
    <row r="236" spans="1:60" s="13" customFormat="1" ht="20.100000000000001" customHeight="1">
      <c r="A236" s="394" t="s">
        <v>524</v>
      </c>
      <c r="B236" s="395"/>
      <c r="C236" s="396" t="s">
        <v>550</v>
      </c>
      <c r="D236" s="397"/>
      <c r="E236" s="397"/>
      <c r="F236" s="397"/>
      <c r="G236" s="397"/>
      <c r="H236" s="397"/>
      <c r="I236" s="397"/>
      <c r="J236" s="397"/>
      <c r="K236" s="397"/>
      <c r="L236" s="397"/>
      <c r="M236" s="397"/>
      <c r="N236" s="397"/>
      <c r="O236" s="397"/>
      <c r="P236" s="397"/>
      <c r="Q236" s="397"/>
      <c r="R236" s="397"/>
      <c r="S236" s="397"/>
      <c r="T236" s="397"/>
      <c r="U236" s="397"/>
      <c r="V236" s="397"/>
      <c r="W236" s="397"/>
      <c r="X236" s="397"/>
      <c r="Y236" s="397"/>
      <c r="Z236" s="397"/>
      <c r="AA236" s="397"/>
      <c r="AB236" s="398"/>
      <c r="AC236" s="399" t="s">
        <v>524</v>
      </c>
      <c r="AD236" s="400"/>
      <c r="AE236" s="388">
        <v>37114</v>
      </c>
      <c r="AF236" s="389"/>
      <c r="AG236" s="389"/>
      <c r="AH236" s="390"/>
      <c r="AI236" s="388">
        <v>38841</v>
      </c>
      <c r="AJ236" s="389"/>
      <c r="AK236" s="389"/>
      <c r="AL236" s="390"/>
      <c r="AM236" s="391">
        <v>0</v>
      </c>
      <c r="AN236" s="391"/>
      <c r="AO236" s="391"/>
      <c r="AP236" s="391"/>
      <c r="AQ236" s="391">
        <v>37986</v>
      </c>
      <c r="AR236" s="391"/>
      <c r="AS236" s="391"/>
      <c r="AT236" s="391"/>
      <c r="AU236" s="391">
        <v>0</v>
      </c>
      <c r="AV236" s="391"/>
      <c r="AW236" s="391"/>
      <c r="AX236" s="391"/>
      <c r="AY236" s="391">
        <v>0</v>
      </c>
      <c r="AZ236" s="391"/>
      <c r="BA236" s="391"/>
      <c r="BB236" s="391"/>
      <c r="BC236" s="391">
        <v>37986</v>
      </c>
      <c r="BD236" s="391"/>
      <c r="BE236" s="391"/>
      <c r="BF236" s="391"/>
      <c r="BG236" s="392">
        <f t="shared" si="135"/>
        <v>0.97798717849694905</v>
      </c>
      <c r="BH236" s="393"/>
    </row>
    <row r="237" spans="1:60" s="13" customFormat="1" ht="20.100000000000001" customHeight="1">
      <c r="A237" s="394" t="s">
        <v>524</v>
      </c>
      <c r="B237" s="395"/>
      <c r="C237" s="396" t="s">
        <v>551</v>
      </c>
      <c r="D237" s="397"/>
      <c r="E237" s="397"/>
      <c r="F237" s="397"/>
      <c r="G237" s="397"/>
      <c r="H237" s="397"/>
      <c r="I237" s="397"/>
      <c r="J237" s="397"/>
      <c r="K237" s="397"/>
      <c r="L237" s="397"/>
      <c r="M237" s="397"/>
      <c r="N237" s="397"/>
      <c r="O237" s="397"/>
      <c r="P237" s="397"/>
      <c r="Q237" s="397"/>
      <c r="R237" s="397"/>
      <c r="S237" s="397"/>
      <c r="T237" s="397"/>
      <c r="U237" s="397"/>
      <c r="V237" s="397"/>
      <c r="W237" s="397"/>
      <c r="X237" s="397"/>
      <c r="Y237" s="397"/>
      <c r="Z237" s="397"/>
      <c r="AA237" s="397"/>
      <c r="AB237" s="398"/>
      <c r="AC237" s="399" t="s">
        <v>524</v>
      </c>
      <c r="AD237" s="400"/>
      <c r="AE237" s="388">
        <v>65591</v>
      </c>
      <c r="AF237" s="389"/>
      <c r="AG237" s="389"/>
      <c r="AH237" s="390"/>
      <c r="AI237" s="388">
        <v>68767</v>
      </c>
      <c r="AJ237" s="389"/>
      <c r="AK237" s="389"/>
      <c r="AL237" s="390"/>
      <c r="AM237" s="391">
        <v>0</v>
      </c>
      <c r="AN237" s="391"/>
      <c r="AO237" s="391"/>
      <c r="AP237" s="391"/>
      <c r="AQ237" s="391">
        <v>68767</v>
      </c>
      <c r="AR237" s="391"/>
      <c r="AS237" s="391"/>
      <c r="AT237" s="391"/>
      <c r="AU237" s="391">
        <v>0</v>
      </c>
      <c r="AV237" s="391"/>
      <c r="AW237" s="391"/>
      <c r="AX237" s="391"/>
      <c r="AY237" s="391">
        <v>0</v>
      </c>
      <c r="AZ237" s="391"/>
      <c r="BA237" s="391"/>
      <c r="BB237" s="391"/>
      <c r="BC237" s="391">
        <v>68767</v>
      </c>
      <c r="BD237" s="391"/>
      <c r="BE237" s="391"/>
      <c r="BF237" s="391"/>
      <c r="BG237" s="392">
        <f t="shared" si="135"/>
        <v>1</v>
      </c>
      <c r="BH237" s="393"/>
    </row>
    <row r="238" spans="1:60" ht="20.100000000000001" customHeight="1">
      <c r="A238" s="438">
        <v>188</v>
      </c>
      <c r="B238" s="363"/>
      <c r="C238" s="194" t="s">
        <v>418</v>
      </c>
      <c r="D238" s="195"/>
      <c r="E238" s="195"/>
      <c r="F238" s="195"/>
      <c r="G238" s="195"/>
      <c r="H238" s="195"/>
      <c r="I238" s="195"/>
      <c r="J238" s="195"/>
      <c r="K238" s="195"/>
      <c r="L238" s="195"/>
      <c r="M238" s="195"/>
      <c r="N238" s="195"/>
      <c r="O238" s="195"/>
      <c r="P238" s="195"/>
      <c r="Q238" s="195"/>
      <c r="R238" s="195"/>
      <c r="S238" s="195"/>
      <c r="T238" s="195"/>
      <c r="U238" s="195"/>
      <c r="V238" s="195"/>
      <c r="W238" s="195"/>
      <c r="X238" s="195"/>
      <c r="Y238" s="195"/>
      <c r="Z238" s="195"/>
      <c r="AA238" s="195"/>
      <c r="AB238" s="196"/>
      <c r="AC238" s="197" t="s">
        <v>419</v>
      </c>
      <c r="AD238" s="198"/>
      <c r="AE238" s="443"/>
      <c r="AF238" s="443"/>
      <c r="AG238" s="443"/>
      <c r="AH238" s="443"/>
      <c r="AI238" s="443"/>
      <c r="AJ238" s="443"/>
      <c r="AK238" s="443"/>
      <c r="AL238" s="443"/>
      <c r="AM238" s="443"/>
      <c r="AN238" s="443"/>
      <c r="AO238" s="443"/>
      <c r="AP238" s="443"/>
      <c r="AQ238" s="443"/>
      <c r="AR238" s="443"/>
      <c r="AS238" s="443"/>
      <c r="AT238" s="443"/>
      <c r="AU238" s="443"/>
      <c r="AV238" s="443"/>
      <c r="AW238" s="443"/>
      <c r="AX238" s="443"/>
      <c r="AY238" s="443"/>
      <c r="AZ238" s="443"/>
      <c r="BA238" s="443"/>
      <c r="BB238" s="443"/>
      <c r="BC238" s="443"/>
      <c r="BD238" s="443"/>
      <c r="BE238" s="443"/>
      <c r="BF238" s="443"/>
      <c r="BG238" s="140" t="str">
        <f t="shared" si="135"/>
        <v>n.é.</v>
      </c>
      <c r="BH238" s="141"/>
    </row>
    <row r="239" spans="1:60" ht="20.100000000000001" customHeight="1">
      <c r="A239" s="438">
        <v>189</v>
      </c>
      <c r="B239" s="363"/>
      <c r="C239" s="194" t="s">
        <v>420</v>
      </c>
      <c r="D239" s="195"/>
      <c r="E239" s="195"/>
      <c r="F239" s="195"/>
      <c r="G239" s="195"/>
      <c r="H239" s="195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5"/>
      <c r="Y239" s="195"/>
      <c r="Z239" s="195"/>
      <c r="AA239" s="195"/>
      <c r="AB239" s="196"/>
      <c r="AC239" s="197" t="s">
        <v>421</v>
      </c>
      <c r="AD239" s="198"/>
      <c r="AE239" s="443"/>
      <c r="AF239" s="443"/>
      <c r="AG239" s="443"/>
      <c r="AH239" s="443"/>
      <c r="AI239" s="443"/>
      <c r="AJ239" s="443"/>
      <c r="AK239" s="443"/>
      <c r="AL239" s="443"/>
      <c r="AM239" s="443"/>
      <c r="AN239" s="443"/>
      <c r="AO239" s="443"/>
      <c r="AP239" s="443"/>
      <c r="AQ239" s="443"/>
      <c r="AR239" s="443"/>
      <c r="AS239" s="443"/>
      <c r="AT239" s="443"/>
      <c r="AU239" s="443"/>
      <c r="AV239" s="443"/>
      <c r="AW239" s="443"/>
      <c r="AX239" s="443"/>
      <c r="AY239" s="443"/>
      <c r="AZ239" s="443"/>
      <c r="BA239" s="443"/>
      <c r="BB239" s="443"/>
      <c r="BC239" s="443"/>
      <c r="BD239" s="443"/>
      <c r="BE239" s="443"/>
      <c r="BF239" s="443"/>
      <c r="BG239" s="140" t="str">
        <f t="shared" si="135"/>
        <v>n.é.</v>
      </c>
      <c r="BH239" s="141"/>
    </row>
    <row r="240" spans="1:60" ht="20.100000000000001" customHeight="1">
      <c r="A240" s="438">
        <v>190</v>
      </c>
      <c r="B240" s="363"/>
      <c r="C240" s="194" t="s">
        <v>422</v>
      </c>
      <c r="D240" s="195"/>
      <c r="E240" s="195"/>
      <c r="F240" s="195"/>
      <c r="G240" s="195"/>
      <c r="H240" s="195"/>
      <c r="I240" s="195"/>
      <c r="J240" s="195"/>
      <c r="K240" s="195"/>
      <c r="L240" s="195"/>
      <c r="M240" s="195"/>
      <c r="N240" s="195"/>
      <c r="O240" s="195"/>
      <c r="P240" s="195"/>
      <c r="Q240" s="195"/>
      <c r="R240" s="195"/>
      <c r="S240" s="195"/>
      <c r="T240" s="195"/>
      <c r="U240" s="195"/>
      <c r="V240" s="195"/>
      <c r="W240" s="195"/>
      <c r="X240" s="195"/>
      <c r="Y240" s="195"/>
      <c r="Z240" s="195"/>
      <c r="AA240" s="195"/>
      <c r="AB240" s="196"/>
      <c r="AC240" s="197" t="s">
        <v>423</v>
      </c>
      <c r="AD240" s="198"/>
      <c r="AE240" s="443"/>
      <c r="AF240" s="443"/>
      <c r="AG240" s="443"/>
      <c r="AH240" s="443"/>
      <c r="AI240" s="443"/>
      <c r="AJ240" s="443"/>
      <c r="AK240" s="443"/>
      <c r="AL240" s="443"/>
      <c r="AM240" s="443"/>
      <c r="AN240" s="443"/>
      <c r="AO240" s="443"/>
      <c r="AP240" s="443"/>
      <c r="AQ240" s="443"/>
      <c r="AR240" s="443"/>
      <c r="AS240" s="443"/>
      <c r="AT240" s="443"/>
      <c r="AU240" s="443"/>
      <c r="AV240" s="443"/>
      <c r="AW240" s="443"/>
      <c r="AX240" s="443"/>
      <c r="AY240" s="443"/>
      <c r="AZ240" s="443"/>
      <c r="BA240" s="443"/>
      <c r="BB240" s="443"/>
      <c r="BC240" s="443"/>
      <c r="BD240" s="443"/>
      <c r="BE240" s="443"/>
      <c r="BF240" s="443"/>
      <c r="BG240" s="140" t="str">
        <f t="shared" si="135"/>
        <v>n.é.</v>
      </c>
      <c r="BH240" s="141"/>
    </row>
    <row r="241" spans="1:60" ht="20.100000000000001" customHeight="1">
      <c r="A241" s="439">
        <v>191</v>
      </c>
      <c r="B241" s="423"/>
      <c r="C241" s="199" t="s">
        <v>488</v>
      </c>
      <c r="D241" s="200"/>
      <c r="E241" s="200"/>
      <c r="F241" s="200"/>
      <c r="G241" s="200"/>
      <c r="H241" s="200"/>
      <c r="I241" s="200"/>
      <c r="J241" s="200"/>
      <c r="K241" s="200"/>
      <c r="L241" s="200"/>
      <c r="M241" s="200"/>
      <c r="N241" s="200"/>
      <c r="O241" s="200"/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  <c r="AA241" s="200"/>
      <c r="AB241" s="201"/>
      <c r="AC241" s="192" t="s">
        <v>424</v>
      </c>
      <c r="AD241" s="193"/>
      <c r="AE241" s="442">
        <f>AE227+SUM(AE232:AH240)-SUM(AE236:AH237)</f>
        <v>102705</v>
      </c>
      <c r="AF241" s="442"/>
      <c r="AG241" s="442"/>
      <c r="AH241" s="442"/>
      <c r="AI241" s="442">
        <f t="shared" ref="AI241" si="166">AI227+SUM(AI232:AL240)-SUM(AI236:AL237)</f>
        <v>107608</v>
      </c>
      <c r="AJ241" s="442"/>
      <c r="AK241" s="442"/>
      <c r="AL241" s="442"/>
      <c r="AM241" s="442">
        <f t="shared" ref="AM241" si="167">AM227+SUM(AM232:AP240)-SUM(AM236:AP237)</f>
        <v>0</v>
      </c>
      <c r="AN241" s="442"/>
      <c r="AO241" s="442"/>
      <c r="AP241" s="442"/>
      <c r="AQ241" s="442">
        <f t="shared" ref="AQ241" si="168">AQ227+SUM(AQ232:AT240)-SUM(AQ236:AT237)</f>
        <v>106753</v>
      </c>
      <c r="AR241" s="442"/>
      <c r="AS241" s="442"/>
      <c r="AT241" s="442"/>
      <c r="AU241" s="442">
        <f t="shared" ref="AU241" si="169">AU227+SUM(AU232:AX240)-SUM(AU236:AX237)</f>
        <v>0</v>
      </c>
      <c r="AV241" s="442"/>
      <c r="AW241" s="442"/>
      <c r="AX241" s="442"/>
      <c r="AY241" s="442">
        <f t="shared" ref="AY241" si="170">AY227+SUM(AY232:BB240)-SUM(AY236:BB237)</f>
        <v>4671</v>
      </c>
      <c r="AZ241" s="442"/>
      <c r="BA241" s="442"/>
      <c r="BB241" s="442"/>
      <c r="BC241" s="442">
        <f t="shared" ref="BC241" si="171">BC227+SUM(BC232:BF240)-SUM(BC236:BF237)</f>
        <v>106753</v>
      </c>
      <c r="BD241" s="442"/>
      <c r="BE241" s="442"/>
      <c r="BF241" s="442"/>
      <c r="BG241" s="172">
        <f t="shared" si="135"/>
        <v>0.99205449408965873</v>
      </c>
      <c r="BH241" s="173"/>
    </row>
    <row r="242" spans="1:60" ht="20.100000000000001" customHeight="1">
      <c r="A242" s="438">
        <v>192</v>
      </c>
      <c r="B242" s="363"/>
      <c r="C242" s="194" t="s">
        <v>425</v>
      </c>
      <c r="D242" s="195"/>
      <c r="E242" s="195"/>
      <c r="F242" s="195"/>
      <c r="G242" s="195"/>
      <c r="H242" s="195"/>
      <c r="I242" s="195"/>
      <c r="J242" s="195"/>
      <c r="K242" s="195"/>
      <c r="L242" s="195"/>
      <c r="M242" s="195"/>
      <c r="N242" s="195"/>
      <c r="O242" s="195"/>
      <c r="P242" s="195"/>
      <c r="Q242" s="195"/>
      <c r="R242" s="195"/>
      <c r="S242" s="195"/>
      <c r="T242" s="195"/>
      <c r="U242" s="195"/>
      <c r="V242" s="195"/>
      <c r="W242" s="195"/>
      <c r="X242" s="195"/>
      <c r="Y242" s="195"/>
      <c r="Z242" s="195"/>
      <c r="AA242" s="195"/>
      <c r="AB242" s="196"/>
      <c r="AC242" s="197" t="s">
        <v>426</v>
      </c>
      <c r="AD242" s="198"/>
      <c r="AE242" s="441"/>
      <c r="AF242" s="441"/>
      <c r="AG242" s="441"/>
      <c r="AH242" s="441"/>
      <c r="AI242" s="441"/>
      <c r="AJ242" s="441"/>
      <c r="AK242" s="441"/>
      <c r="AL242" s="441"/>
      <c r="AM242" s="441"/>
      <c r="AN242" s="441"/>
      <c r="AO242" s="441"/>
      <c r="AP242" s="441"/>
      <c r="AQ242" s="441"/>
      <c r="AR242" s="441"/>
      <c r="AS242" s="441"/>
      <c r="AT242" s="441"/>
      <c r="AU242" s="441"/>
      <c r="AV242" s="441"/>
      <c r="AW242" s="441"/>
      <c r="AX242" s="441"/>
      <c r="AY242" s="441"/>
      <c r="AZ242" s="441"/>
      <c r="BA242" s="441"/>
      <c r="BB242" s="441"/>
      <c r="BC242" s="441"/>
      <c r="BD242" s="441"/>
      <c r="BE242" s="441"/>
      <c r="BF242" s="441"/>
      <c r="BG242" s="172" t="str">
        <f t="shared" si="135"/>
        <v>n.é.</v>
      </c>
      <c r="BH242" s="173"/>
    </row>
    <row r="243" spans="1:60" ht="20.100000000000001" customHeight="1">
      <c r="A243" s="438">
        <v>193</v>
      </c>
      <c r="B243" s="363"/>
      <c r="C243" s="174" t="s">
        <v>427</v>
      </c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  <c r="N243" s="175"/>
      <c r="O243" s="175"/>
      <c r="P243" s="175"/>
      <c r="Q243" s="175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6"/>
      <c r="AC243" s="197" t="s">
        <v>428</v>
      </c>
      <c r="AD243" s="198"/>
      <c r="AE243" s="441"/>
      <c r="AF243" s="441"/>
      <c r="AG243" s="441"/>
      <c r="AH243" s="441"/>
      <c r="AI243" s="441"/>
      <c r="AJ243" s="441"/>
      <c r="AK243" s="441"/>
      <c r="AL243" s="441"/>
      <c r="AM243" s="441"/>
      <c r="AN243" s="441"/>
      <c r="AO243" s="441"/>
      <c r="AP243" s="441"/>
      <c r="AQ243" s="441"/>
      <c r="AR243" s="441"/>
      <c r="AS243" s="441"/>
      <c r="AT243" s="441"/>
      <c r="AU243" s="441"/>
      <c r="AV243" s="441"/>
      <c r="AW243" s="441"/>
      <c r="AX243" s="441"/>
      <c r="AY243" s="441"/>
      <c r="AZ243" s="441"/>
      <c r="BA243" s="441"/>
      <c r="BB243" s="441"/>
      <c r="BC243" s="441"/>
      <c r="BD243" s="441"/>
      <c r="BE243" s="441"/>
      <c r="BF243" s="441"/>
      <c r="BG243" s="172" t="str">
        <f t="shared" si="135"/>
        <v>n.é.</v>
      </c>
      <c r="BH243" s="173"/>
    </row>
    <row r="244" spans="1:60" ht="20.100000000000001" customHeight="1">
      <c r="A244" s="438">
        <v>194</v>
      </c>
      <c r="B244" s="363"/>
      <c r="C244" s="194" t="s">
        <v>429</v>
      </c>
      <c r="D244" s="195"/>
      <c r="E244" s="195"/>
      <c r="F244" s="195"/>
      <c r="G244" s="195"/>
      <c r="H244" s="195"/>
      <c r="I244" s="195"/>
      <c r="J244" s="195"/>
      <c r="K244" s="195"/>
      <c r="L244" s="195"/>
      <c r="M244" s="195"/>
      <c r="N244" s="195"/>
      <c r="O244" s="195"/>
      <c r="P244" s="195"/>
      <c r="Q244" s="195"/>
      <c r="R244" s="195"/>
      <c r="S244" s="195"/>
      <c r="T244" s="195"/>
      <c r="U244" s="195"/>
      <c r="V244" s="195"/>
      <c r="W244" s="195"/>
      <c r="X244" s="195"/>
      <c r="Y244" s="195"/>
      <c r="Z244" s="195"/>
      <c r="AA244" s="195"/>
      <c r="AB244" s="196"/>
      <c r="AC244" s="197" t="s">
        <v>430</v>
      </c>
      <c r="AD244" s="198"/>
      <c r="AE244" s="441"/>
      <c r="AF244" s="441"/>
      <c r="AG244" s="441"/>
      <c r="AH244" s="441"/>
      <c r="AI244" s="441"/>
      <c r="AJ244" s="441"/>
      <c r="AK244" s="441"/>
      <c r="AL244" s="441"/>
      <c r="AM244" s="441"/>
      <c r="AN244" s="441"/>
      <c r="AO244" s="441"/>
      <c r="AP244" s="441"/>
      <c r="AQ244" s="441"/>
      <c r="AR244" s="441"/>
      <c r="AS244" s="441"/>
      <c r="AT244" s="441"/>
      <c r="AU244" s="441"/>
      <c r="AV244" s="441"/>
      <c r="AW244" s="441"/>
      <c r="AX244" s="441"/>
      <c r="AY244" s="441"/>
      <c r="AZ244" s="441"/>
      <c r="BA244" s="441"/>
      <c r="BB244" s="441"/>
      <c r="BC244" s="441"/>
      <c r="BD244" s="441"/>
      <c r="BE244" s="441"/>
      <c r="BF244" s="441"/>
      <c r="BG244" s="172" t="str">
        <f t="shared" si="135"/>
        <v>n.é.</v>
      </c>
      <c r="BH244" s="173"/>
    </row>
    <row r="245" spans="1:60" ht="20.100000000000001" customHeight="1">
      <c r="A245" s="438">
        <v>195</v>
      </c>
      <c r="B245" s="363"/>
      <c r="C245" s="194" t="s">
        <v>431</v>
      </c>
      <c r="D245" s="195"/>
      <c r="E245" s="195"/>
      <c r="F245" s="195"/>
      <c r="G245" s="195"/>
      <c r="H245" s="195"/>
      <c r="I245" s="195"/>
      <c r="J245" s="195"/>
      <c r="K245" s="195"/>
      <c r="L245" s="195"/>
      <c r="M245" s="195"/>
      <c r="N245" s="195"/>
      <c r="O245" s="195"/>
      <c r="P245" s="195"/>
      <c r="Q245" s="195"/>
      <c r="R245" s="195"/>
      <c r="S245" s="195"/>
      <c r="T245" s="195"/>
      <c r="U245" s="195"/>
      <c r="V245" s="195"/>
      <c r="W245" s="195"/>
      <c r="X245" s="195"/>
      <c r="Y245" s="195"/>
      <c r="Z245" s="195"/>
      <c r="AA245" s="195"/>
      <c r="AB245" s="196"/>
      <c r="AC245" s="197" t="s">
        <v>432</v>
      </c>
      <c r="AD245" s="198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41"/>
      <c r="AQ245" s="441"/>
      <c r="AR245" s="441"/>
      <c r="AS245" s="441"/>
      <c r="AT245" s="441"/>
      <c r="AU245" s="441"/>
      <c r="AV245" s="441"/>
      <c r="AW245" s="441"/>
      <c r="AX245" s="441"/>
      <c r="AY245" s="441"/>
      <c r="AZ245" s="441"/>
      <c r="BA245" s="441"/>
      <c r="BB245" s="441"/>
      <c r="BC245" s="441"/>
      <c r="BD245" s="441"/>
      <c r="BE245" s="441"/>
      <c r="BF245" s="441"/>
      <c r="BG245" s="172" t="str">
        <f t="shared" si="135"/>
        <v>n.é.</v>
      </c>
      <c r="BH245" s="173"/>
    </row>
    <row r="246" spans="1:60" s="3" customFormat="1" ht="20.100000000000001" customHeight="1">
      <c r="A246" s="439">
        <v>196</v>
      </c>
      <c r="B246" s="423"/>
      <c r="C246" s="199" t="s">
        <v>489</v>
      </c>
      <c r="D246" s="200"/>
      <c r="E246" s="200"/>
      <c r="F246" s="200"/>
      <c r="G246" s="200"/>
      <c r="H246" s="200"/>
      <c r="I246" s="200"/>
      <c r="J246" s="200"/>
      <c r="K246" s="200"/>
      <c r="L246" s="200"/>
      <c r="M246" s="200"/>
      <c r="N246" s="200"/>
      <c r="O246" s="200"/>
      <c r="P246" s="200"/>
      <c r="Q246" s="200"/>
      <c r="R246" s="200"/>
      <c r="S246" s="200"/>
      <c r="T246" s="200"/>
      <c r="U246" s="200"/>
      <c r="V246" s="200"/>
      <c r="W246" s="200"/>
      <c r="X246" s="200"/>
      <c r="Y246" s="200"/>
      <c r="Z246" s="200"/>
      <c r="AA246" s="200"/>
      <c r="AB246" s="201"/>
      <c r="AC246" s="192" t="s">
        <v>433</v>
      </c>
      <c r="AD246" s="193"/>
      <c r="AE246" s="442">
        <f>SUM(AE242:AH245)</f>
        <v>0</v>
      </c>
      <c r="AF246" s="442"/>
      <c r="AG246" s="442"/>
      <c r="AH246" s="442"/>
      <c r="AI246" s="442">
        <f t="shared" ref="AI246" si="172">SUM(AI242:AL245)</f>
        <v>0</v>
      </c>
      <c r="AJ246" s="442"/>
      <c r="AK246" s="442"/>
      <c r="AL246" s="442"/>
      <c r="AM246" s="442">
        <f t="shared" ref="AM246" si="173">SUM(AM242:AP245)</f>
        <v>0</v>
      </c>
      <c r="AN246" s="442"/>
      <c r="AO246" s="442"/>
      <c r="AP246" s="442"/>
      <c r="AQ246" s="442">
        <f t="shared" ref="AQ246" si="174">SUM(AQ242:AT245)</f>
        <v>0</v>
      </c>
      <c r="AR246" s="442"/>
      <c r="AS246" s="442"/>
      <c r="AT246" s="442"/>
      <c r="AU246" s="442">
        <f t="shared" ref="AU246" si="175">SUM(AU242:AX245)</f>
        <v>0</v>
      </c>
      <c r="AV246" s="442"/>
      <c r="AW246" s="442"/>
      <c r="AX246" s="442"/>
      <c r="AY246" s="442">
        <f t="shared" ref="AY246" si="176">SUM(AY242:BB245)</f>
        <v>0</v>
      </c>
      <c r="AZ246" s="442"/>
      <c r="BA246" s="442"/>
      <c r="BB246" s="442"/>
      <c r="BC246" s="442">
        <f t="shared" ref="BC246" si="177">SUM(BC242:BF245)</f>
        <v>0</v>
      </c>
      <c r="BD246" s="442"/>
      <c r="BE246" s="442"/>
      <c r="BF246" s="442"/>
      <c r="BG246" s="172" t="str">
        <f t="shared" si="135"/>
        <v>n.é.</v>
      </c>
      <c r="BH246" s="173"/>
    </row>
    <row r="247" spans="1:60" ht="20.100000000000001" customHeight="1">
      <c r="A247" s="438">
        <v>197</v>
      </c>
      <c r="B247" s="363"/>
      <c r="C247" s="174" t="s">
        <v>434</v>
      </c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  <c r="N247" s="175"/>
      <c r="O247" s="175"/>
      <c r="P247" s="175"/>
      <c r="Q247" s="175"/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6"/>
      <c r="AC247" s="197" t="s">
        <v>435</v>
      </c>
      <c r="AD247" s="198"/>
      <c r="AE247" s="443"/>
      <c r="AF247" s="443"/>
      <c r="AG247" s="443"/>
      <c r="AH247" s="443"/>
      <c r="AI247" s="443"/>
      <c r="AJ247" s="443"/>
      <c r="AK247" s="443"/>
      <c r="AL247" s="443"/>
      <c r="AM247" s="443"/>
      <c r="AN247" s="443"/>
      <c r="AO247" s="443"/>
      <c r="AP247" s="443"/>
      <c r="AQ247" s="443"/>
      <c r="AR247" s="443"/>
      <c r="AS247" s="443"/>
      <c r="AT247" s="443"/>
      <c r="AU247" s="443"/>
      <c r="AV247" s="443"/>
      <c r="AW247" s="443"/>
      <c r="AX247" s="443"/>
      <c r="AY247" s="443"/>
      <c r="AZ247" s="443"/>
      <c r="BA247" s="443"/>
      <c r="BB247" s="443"/>
      <c r="BC247" s="443"/>
      <c r="BD247" s="443"/>
      <c r="BE247" s="443"/>
      <c r="BF247" s="443"/>
      <c r="BG247" s="140" t="str">
        <f t="shared" si="135"/>
        <v>n.é.</v>
      </c>
      <c r="BH247" s="141"/>
    </row>
    <row r="248" spans="1:60" s="3" customFormat="1" ht="20.100000000000001" customHeight="1">
      <c r="A248" s="440">
        <v>198</v>
      </c>
      <c r="B248" s="377"/>
      <c r="C248" s="216" t="s">
        <v>490</v>
      </c>
      <c r="D248" s="217"/>
      <c r="E248" s="217"/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8"/>
      <c r="AC248" s="219" t="s">
        <v>436</v>
      </c>
      <c r="AD248" s="220"/>
      <c r="AE248" s="445">
        <f>AE241+AE246+AE247</f>
        <v>102705</v>
      </c>
      <c r="AF248" s="445"/>
      <c r="AG248" s="445"/>
      <c r="AH248" s="445"/>
      <c r="AI248" s="445">
        <f t="shared" ref="AI248" si="178">AI241+AI246+AI247</f>
        <v>107608</v>
      </c>
      <c r="AJ248" s="445"/>
      <c r="AK248" s="445"/>
      <c r="AL248" s="445"/>
      <c r="AM248" s="445">
        <f t="shared" ref="AM248" si="179">AM241+AM246+AM247</f>
        <v>0</v>
      </c>
      <c r="AN248" s="445"/>
      <c r="AO248" s="445"/>
      <c r="AP248" s="445"/>
      <c r="AQ248" s="445">
        <f t="shared" ref="AQ248" si="180">AQ241+AQ246+AQ247</f>
        <v>106753</v>
      </c>
      <c r="AR248" s="445"/>
      <c r="AS248" s="445"/>
      <c r="AT248" s="445"/>
      <c r="AU248" s="445">
        <f t="shared" ref="AU248" si="181">AU241+AU246+AU247</f>
        <v>0</v>
      </c>
      <c r="AV248" s="445"/>
      <c r="AW248" s="445"/>
      <c r="AX248" s="445"/>
      <c r="AY248" s="445">
        <f t="shared" ref="AY248" si="182">AY241+AY246+AY247</f>
        <v>4671</v>
      </c>
      <c r="AZ248" s="445"/>
      <c r="BA248" s="445"/>
      <c r="BB248" s="445"/>
      <c r="BC248" s="445">
        <f t="shared" ref="BC248" si="183">BC241+BC246+BC247</f>
        <v>106753</v>
      </c>
      <c r="BD248" s="445"/>
      <c r="BE248" s="445"/>
      <c r="BF248" s="445"/>
      <c r="BG248" s="190">
        <f t="shared" si="135"/>
        <v>0.99205449408965873</v>
      </c>
      <c r="BH248" s="191"/>
    </row>
    <row r="249" spans="1:60" s="3" customFormat="1" ht="20.100000000000001" customHeight="1">
      <c r="A249" s="378">
        <v>199</v>
      </c>
      <c r="B249" s="379"/>
      <c r="C249" s="266" t="s">
        <v>491</v>
      </c>
      <c r="D249" s="267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67"/>
      <c r="Q249" s="267"/>
      <c r="R249" s="267"/>
      <c r="S249" s="267"/>
      <c r="T249" s="267"/>
      <c r="U249" s="267"/>
      <c r="V249" s="267"/>
      <c r="W249" s="267"/>
      <c r="X249" s="267"/>
      <c r="Y249" s="267"/>
      <c r="Z249" s="267"/>
      <c r="AA249" s="267"/>
      <c r="AB249" s="268"/>
      <c r="AC249" s="269"/>
      <c r="AD249" s="270"/>
      <c r="AE249" s="444">
        <f>AE223+AE248</f>
        <v>323534.09999999998</v>
      </c>
      <c r="AF249" s="444"/>
      <c r="AG249" s="444"/>
      <c r="AH249" s="444"/>
      <c r="AI249" s="444">
        <f t="shared" ref="AI249" si="184">AI223+AI248</f>
        <v>398395</v>
      </c>
      <c r="AJ249" s="444"/>
      <c r="AK249" s="444"/>
      <c r="AL249" s="444"/>
      <c r="AM249" s="444">
        <f t="shared" ref="AM249" si="185">AM223+AM248</f>
        <v>2096</v>
      </c>
      <c r="AN249" s="444"/>
      <c r="AO249" s="444"/>
      <c r="AP249" s="444"/>
      <c r="AQ249" s="444">
        <f t="shared" ref="AQ249" si="186">AQ223+AQ248</f>
        <v>363894</v>
      </c>
      <c r="AR249" s="444"/>
      <c r="AS249" s="444"/>
      <c r="AT249" s="444"/>
      <c r="AU249" s="444">
        <f t="shared" ref="AU249" si="187">AU223+AU248</f>
        <v>124358</v>
      </c>
      <c r="AV249" s="444"/>
      <c r="AW249" s="444"/>
      <c r="AX249" s="444"/>
      <c r="AY249" s="444">
        <f t="shared" ref="AY249" si="188">AY223+AY248</f>
        <v>56840</v>
      </c>
      <c r="AZ249" s="444"/>
      <c r="BA249" s="444"/>
      <c r="BB249" s="444"/>
      <c r="BC249" s="444">
        <f t="shared" ref="BC249" si="189">BC223+BC248</f>
        <v>330587</v>
      </c>
      <c r="BD249" s="444"/>
      <c r="BE249" s="444"/>
      <c r="BF249" s="444"/>
      <c r="BG249" s="261">
        <f t="shared" si="135"/>
        <v>0.82979706070608317</v>
      </c>
      <c r="BH249" s="262"/>
    </row>
    <row r="251" spans="1:60">
      <c r="AC251" s="386"/>
      <c r="AD251" s="386"/>
      <c r="AE251" s="449">
        <f>AE249-AE116</f>
        <v>9.9999999976716936E-2</v>
      </c>
      <c r="AF251" s="449"/>
      <c r="AG251" s="449"/>
      <c r="AH251" s="449"/>
      <c r="AI251" s="449">
        <f>AI249-AI116</f>
        <v>0</v>
      </c>
      <c r="AJ251" s="449"/>
      <c r="AK251" s="449"/>
      <c r="AL251" s="449"/>
      <c r="AM251" s="450"/>
      <c r="AN251" s="450"/>
      <c r="AO251" s="450"/>
      <c r="AP251" s="450"/>
      <c r="AQ251" s="450"/>
      <c r="AR251" s="450"/>
      <c r="AS251" s="450"/>
      <c r="AT251" s="450"/>
      <c r="AU251" s="450"/>
      <c r="AV251" s="450"/>
      <c r="AW251" s="450"/>
      <c r="AX251" s="450"/>
      <c r="AY251" s="450"/>
      <c r="AZ251" s="450"/>
      <c r="BA251" s="450"/>
      <c r="BB251" s="450"/>
      <c r="BC251" s="449">
        <f>BC116-BC249</f>
        <v>23590</v>
      </c>
      <c r="BD251" s="449"/>
      <c r="BE251" s="449"/>
      <c r="BF251" s="449"/>
      <c r="BG251" s="451"/>
      <c r="BH251" s="451"/>
    </row>
  </sheetData>
  <mergeCells count="2698">
    <mergeCell ref="BI116:BK116"/>
    <mergeCell ref="AQ178:AT178"/>
    <mergeCell ref="AU178:AX178"/>
    <mergeCell ref="AY178:BB178"/>
    <mergeCell ref="AQ176:AT176"/>
    <mergeCell ref="AU176:AX176"/>
    <mergeCell ref="AY176:BB176"/>
    <mergeCell ref="AQ175:AT175"/>
    <mergeCell ref="AU175:AX175"/>
    <mergeCell ref="AY19:BB19"/>
    <mergeCell ref="BC19:BF19"/>
    <mergeCell ref="BG19:BH19"/>
    <mergeCell ref="AY143:BB143"/>
    <mergeCell ref="BC143:BF143"/>
    <mergeCell ref="BG143:BH143"/>
    <mergeCell ref="AQ142:AT142"/>
    <mergeCell ref="AU142:AX142"/>
    <mergeCell ref="AY142:BB142"/>
    <mergeCell ref="BC142:BF142"/>
    <mergeCell ref="BG142:BH142"/>
    <mergeCell ref="BG139:BH139"/>
    <mergeCell ref="AQ137:AT137"/>
    <mergeCell ref="AQ61:AT61"/>
    <mergeCell ref="AU61:AX61"/>
    <mergeCell ref="AY61:BB61"/>
    <mergeCell ref="BC61:BF61"/>
    <mergeCell ref="BG61:BH61"/>
    <mergeCell ref="AU150:AX150"/>
    <mergeCell ref="AY150:BB150"/>
    <mergeCell ref="BC150:BF150"/>
    <mergeCell ref="BG150:BH150"/>
    <mergeCell ref="AQ148:AT148"/>
    <mergeCell ref="AC251:AD251"/>
    <mergeCell ref="AE251:AH251"/>
    <mergeCell ref="AI251:AL251"/>
    <mergeCell ref="AM251:AP251"/>
    <mergeCell ref="AQ251:AT251"/>
    <mergeCell ref="AU251:AX251"/>
    <mergeCell ref="AY251:BB251"/>
    <mergeCell ref="BC251:BF251"/>
    <mergeCell ref="BG251:BH251"/>
    <mergeCell ref="AU21:AX21"/>
    <mergeCell ref="AY21:BB21"/>
    <mergeCell ref="BC21:BF21"/>
    <mergeCell ref="BG21:BH21"/>
    <mergeCell ref="AM170:AP170"/>
    <mergeCell ref="AM182:AP182"/>
    <mergeCell ref="AQ182:AT182"/>
    <mergeCell ref="AQ180:AT180"/>
    <mergeCell ref="AU180:AX180"/>
    <mergeCell ref="AY180:BB180"/>
    <mergeCell ref="AE173:AH173"/>
    <mergeCell ref="BG174:BH174"/>
    <mergeCell ref="AQ173:AT173"/>
    <mergeCell ref="AU173:AX173"/>
    <mergeCell ref="AY173:BB173"/>
    <mergeCell ref="BC173:BF173"/>
    <mergeCell ref="BG173:BH173"/>
    <mergeCell ref="AC175:AD175"/>
    <mergeCell ref="AE175:AH175"/>
    <mergeCell ref="AI175:AL175"/>
    <mergeCell ref="AU198:AX198"/>
    <mergeCell ref="AY198:BB198"/>
    <mergeCell ref="AM179:AP179"/>
    <mergeCell ref="AM141:AP141"/>
    <mergeCell ref="AQ141:AT141"/>
    <mergeCell ref="AU141:AX141"/>
    <mergeCell ref="AY141:BB141"/>
    <mergeCell ref="BC141:BF141"/>
    <mergeCell ref="AQ21:AT21"/>
    <mergeCell ref="AQ20:AT20"/>
    <mergeCell ref="AU20:AX20"/>
    <mergeCell ref="AY20:BB20"/>
    <mergeCell ref="BC20:BF20"/>
    <mergeCell ref="BG20:BH20"/>
    <mergeCell ref="AY175:BB175"/>
    <mergeCell ref="BC175:BF175"/>
    <mergeCell ref="BG175:BH175"/>
    <mergeCell ref="AM171:AP171"/>
    <mergeCell ref="AQ171:AT171"/>
    <mergeCell ref="AU171:AX171"/>
    <mergeCell ref="AY171:BB171"/>
    <mergeCell ref="BC171:BF171"/>
    <mergeCell ref="BG171:BH171"/>
    <mergeCell ref="AM174:AP174"/>
    <mergeCell ref="AQ174:AT174"/>
    <mergeCell ref="AU174:AX174"/>
    <mergeCell ref="AY174:BB174"/>
    <mergeCell ref="BC174:BF174"/>
    <mergeCell ref="AM61:AP61"/>
    <mergeCell ref="AM149:AP149"/>
    <mergeCell ref="AQ149:AT149"/>
    <mergeCell ref="AU149:AX149"/>
    <mergeCell ref="AY149:BB149"/>
    <mergeCell ref="BC149:BF149"/>
    <mergeCell ref="BG149:BH149"/>
    <mergeCell ref="AC191:AD191"/>
    <mergeCell ref="A21:B21"/>
    <mergeCell ref="C21:AB21"/>
    <mergeCell ref="AC21:AD21"/>
    <mergeCell ref="AE21:AH21"/>
    <mergeCell ref="AI21:AL21"/>
    <mergeCell ref="AM21:AP21"/>
    <mergeCell ref="AM178:AP178"/>
    <mergeCell ref="A176:B176"/>
    <mergeCell ref="C176:AB176"/>
    <mergeCell ref="AC176:AD176"/>
    <mergeCell ref="AE176:AH176"/>
    <mergeCell ref="AI176:AL176"/>
    <mergeCell ref="AM176:AP176"/>
    <mergeCell ref="AM175:AP175"/>
    <mergeCell ref="A139:B139"/>
    <mergeCell ref="A174:B174"/>
    <mergeCell ref="C174:AB174"/>
    <mergeCell ref="AC174:AD174"/>
    <mergeCell ref="AE174:AH174"/>
    <mergeCell ref="AI174:AL174"/>
    <mergeCell ref="A173:B173"/>
    <mergeCell ref="C173:AB173"/>
    <mergeCell ref="AC173:AD173"/>
    <mergeCell ref="A175:B175"/>
    <mergeCell ref="C175:AB175"/>
    <mergeCell ref="A150:B150"/>
    <mergeCell ref="C150:AB150"/>
    <mergeCell ref="AC150:AD150"/>
    <mergeCell ref="AE150:AH150"/>
    <mergeCell ref="AI150:AL150"/>
    <mergeCell ref="AM150:AP150"/>
    <mergeCell ref="A193:B193"/>
    <mergeCell ref="C193:AB193"/>
    <mergeCell ref="AC193:AD193"/>
    <mergeCell ref="AE193:AH193"/>
    <mergeCell ref="AI193:AL193"/>
    <mergeCell ref="C183:AB183"/>
    <mergeCell ref="AC183:AD183"/>
    <mergeCell ref="AE183:AH183"/>
    <mergeCell ref="AI183:AL183"/>
    <mergeCell ref="AQ193:AT193"/>
    <mergeCell ref="AU193:AX193"/>
    <mergeCell ref="AY193:BB193"/>
    <mergeCell ref="BC193:BF193"/>
    <mergeCell ref="BG193:BH193"/>
    <mergeCell ref="AQ192:AT192"/>
    <mergeCell ref="AU192:AX192"/>
    <mergeCell ref="AY192:BB192"/>
    <mergeCell ref="AM183:AP183"/>
    <mergeCell ref="AQ191:AT191"/>
    <mergeCell ref="AU191:AX191"/>
    <mergeCell ref="AY191:BB191"/>
    <mergeCell ref="BC191:BF191"/>
    <mergeCell ref="BG191:BH191"/>
    <mergeCell ref="AQ190:AT190"/>
    <mergeCell ref="AU190:AX190"/>
    <mergeCell ref="AY190:BB190"/>
    <mergeCell ref="BC190:BF190"/>
    <mergeCell ref="BG190:BH190"/>
    <mergeCell ref="AE191:AH191"/>
    <mergeCell ref="AI191:AL191"/>
    <mergeCell ref="AM187:AP187"/>
    <mergeCell ref="AQ187:AT187"/>
    <mergeCell ref="C198:AB198"/>
    <mergeCell ref="AC198:AD198"/>
    <mergeCell ref="AE198:AH198"/>
    <mergeCell ref="AI198:AL198"/>
    <mergeCell ref="BG176:BH176"/>
    <mergeCell ref="A178:B178"/>
    <mergeCell ref="C178:AB178"/>
    <mergeCell ref="AC178:AD178"/>
    <mergeCell ref="AM195:AP195"/>
    <mergeCell ref="AQ195:AT195"/>
    <mergeCell ref="AU195:AX195"/>
    <mergeCell ref="AY195:BB195"/>
    <mergeCell ref="BC195:BF195"/>
    <mergeCell ref="BG195:BH195"/>
    <mergeCell ref="AQ194:AT194"/>
    <mergeCell ref="AU194:AX194"/>
    <mergeCell ref="AY194:BB194"/>
    <mergeCell ref="BC194:BF194"/>
    <mergeCell ref="BG194:BH194"/>
    <mergeCell ref="A195:B195"/>
    <mergeCell ref="BC176:BF176"/>
    <mergeCell ref="C195:AB195"/>
    <mergeCell ref="AC195:AD195"/>
    <mergeCell ref="AE195:AH195"/>
    <mergeCell ref="AI195:AL195"/>
    <mergeCell ref="A194:B194"/>
    <mergeCell ref="C194:AB194"/>
    <mergeCell ref="AC194:AD194"/>
    <mergeCell ref="AE194:AH194"/>
    <mergeCell ref="AI194:AL194"/>
    <mergeCell ref="AM194:AP194"/>
    <mergeCell ref="AM193:AP193"/>
    <mergeCell ref="AM237:AP237"/>
    <mergeCell ref="AQ237:AT237"/>
    <mergeCell ref="AU237:AX237"/>
    <mergeCell ref="AY237:BB237"/>
    <mergeCell ref="BC237:BF237"/>
    <mergeCell ref="BG237:BH237"/>
    <mergeCell ref="AQ236:AT236"/>
    <mergeCell ref="AU236:AX236"/>
    <mergeCell ref="AY236:BB236"/>
    <mergeCell ref="BC236:BF236"/>
    <mergeCell ref="BG236:BH236"/>
    <mergeCell ref="A237:B237"/>
    <mergeCell ref="C237:AB237"/>
    <mergeCell ref="AC237:AD237"/>
    <mergeCell ref="AE237:AH237"/>
    <mergeCell ref="AI237:AL237"/>
    <mergeCell ref="A236:B236"/>
    <mergeCell ref="C236:AB236"/>
    <mergeCell ref="AC236:AD236"/>
    <mergeCell ref="AE236:AH236"/>
    <mergeCell ref="AI236:AL236"/>
    <mergeCell ref="AM236:AP236"/>
    <mergeCell ref="AY148:BB148"/>
    <mergeCell ref="BC148:BF148"/>
    <mergeCell ref="BG148:BH148"/>
    <mergeCell ref="A149:B149"/>
    <mergeCell ref="C149:AB149"/>
    <mergeCell ref="AC149:AD149"/>
    <mergeCell ref="A184:B184"/>
    <mergeCell ref="C184:AB184"/>
    <mergeCell ref="AC184:AD184"/>
    <mergeCell ref="AE184:AH184"/>
    <mergeCell ref="AI184:AL184"/>
    <mergeCell ref="A183:B183"/>
    <mergeCell ref="AC148:AD148"/>
    <mergeCell ref="AE148:AH148"/>
    <mergeCell ref="AI148:AL148"/>
    <mergeCell ref="AM148:AP148"/>
    <mergeCell ref="BC180:BF180"/>
    <mergeCell ref="BG180:BH180"/>
    <mergeCell ref="A180:B180"/>
    <mergeCell ref="C180:AB180"/>
    <mergeCell ref="AC180:AD180"/>
    <mergeCell ref="AE180:AH180"/>
    <mergeCell ref="AI180:AL180"/>
    <mergeCell ref="AM180:AP180"/>
    <mergeCell ref="AM184:AP184"/>
    <mergeCell ref="AQ184:AT184"/>
    <mergeCell ref="AU184:AX184"/>
    <mergeCell ref="AY184:BB184"/>
    <mergeCell ref="BC184:BF184"/>
    <mergeCell ref="BG184:BH184"/>
    <mergeCell ref="AQ183:AT183"/>
    <mergeCell ref="BG183:BH183"/>
    <mergeCell ref="BG141:BH141"/>
    <mergeCell ref="AM147:AP147"/>
    <mergeCell ref="AQ147:AT147"/>
    <mergeCell ref="AU147:AX147"/>
    <mergeCell ref="AY147:BB147"/>
    <mergeCell ref="BC147:BF147"/>
    <mergeCell ref="BG147:BH147"/>
    <mergeCell ref="AQ146:AT146"/>
    <mergeCell ref="AU146:AX146"/>
    <mergeCell ref="AY146:BB146"/>
    <mergeCell ref="BC146:BF146"/>
    <mergeCell ref="A141:B141"/>
    <mergeCell ref="C141:AB141"/>
    <mergeCell ref="AC141:AD141"/>
    <mergeCell ref="BC198:BF198"/>
    <mergeCell ref="BG198:BH198"/>
    <mergeCell ref="AQ197:AT197"/>
    <mergeCell ref="AU197:AX197"/>
    <mergeCell ref="BG146:BH146"/>
    <mergeCell ref="A147:B147"/>
    <mergeCell ref="C147:AB147"/>
    <mergeCell ref="AC147:AD147"/>
    <mergeCell ref="AE147:AH147"/>
    <mergeCell ref="AM198:AP198"/>
    <mergeCell ref="AQ198:AT198"/>
    <mergeCell ref="A192:B192"/>
    <mergeCell ref="C192:AB192"/>
    <mergeCell ref="AC192:AD192"/>
    <mergeCell ref="AE192:AH192"/>
    <mergeCell ref="AI192:AL192"/>
    <mergeCell ref="AM192:AP192"/>
    <mergeCell ref="AU148:AX148"/>
    <mergeCell ref="AM191:AP191"/>
    <mergeCell ref="AQ57:AT57"/>
    <mergeCell ref="AU57:AX57"/>
    <mergeCell ref="AY57:BB57"/>
    <mergeCell ref="BC57:BF57"/>
    <mergeCell ref="BG57:BH57"/>
    <mergeCell ref="A61:B61"/>
    <mergeCell ref="C61:AB61"/>
    <mergeCell ref="AC61:AD61"/>
    <mergeCell ref="AE61:AH61"/>
    <mergeCell ref="AM139:AP139"/>
    <mergeCell ref="AQ139:AT139"/>
    <mergeCell ref="AI147:AL147"/>
    <mergeCell ref="AI146:AL146"/>
    <mergeCell ref="A137:B137"/>
    <mergeCell ref="C137:AB137"/>
    <mergeCell ref="AC137:AD137"/>
    <mergeCell ref="AE137:AH137"/>
    <mergeCell ref="AI137:AL137"/>
    <mergeCell ref="AM137:AP137"/>
    <mergeCell ref="AM138:AP138"/>
    <mergeCell ref="AQ138:AT138"/>
    <mergeCell ref="AU138:AX138"/>
    <mergeCell ref="AY138:BB138"/>
    <mergeCell ref="BC138:BF138"/>
    <mergeCell ref="BG138:BH138"/>
    <mergeCell ref="A138:B138"/>
    <mergeCell ref="C138:AB138"/>
    <mergeCell ref="AC138:AD138"/>
    <mergeCell ref="AY145:BB145"/>
    <mergeCell ref="BC145:BF145"/>
    <mergeCell ref="BG145:BH145"/>
    <mergeCell ref="AQ144:AT144"/>
    <mergeCell ref="BG67:BH67"/>
    <mergeCell ref="A67:B67"/>
    <mergeCell ref="C67:AB67"/>
    <mergeCell ref="AC67:AD67"/>
    <mergeCell ref="AE67:AH67"/>
    <mergeCell ref="AI67:AL67"/>
    <mergeCell ref="AQ88:AT88"/>
    <mergeCell ref="AU88:AX88"/>
    <mergeCell ref="AC140:AD140"/>
    <mergeCell ref="AE140:AH140"/>
    <mergeCell ref="AI140:AL140"/>
    <mergeCell ref="AM140:AP140"/>
    <mergeCell ref="A144:B144"/>
    <mergeCell ref="C144:AB144"/>
    <mergeCell ref="AC144:AD144"/>
    <mergeCell ref="AE144:AH144"/>
    <mergeCell ref="AI144:AL144"/>
    <mergeCell ref="AM144:AP144"/>
    <mergeCell ref="AM143:AP143"/>
    <mergeCell ref="AQ143:AT143"/>
    <mergeCell ref="AU143:AX143"/>
    <mergeCell ref="A143:B143"/>
    <mergeCell ref="AE141:AH141"/>
    <mergeCell ref="AI141:AL141"/>
    <mergeCell ref="A140:B140"/>
    <mergeCell ref="C140:AB140"/>
    <mergeCell ref="AU144:AX144"/>
    <mergeCell ref="AY144:BB144"/>
    <mergeCell ref="BC144:BF144"/>
    <mergeCell ref="BG144:BH144"/>
    <mergeCell ref="C139:AB139"/>
    <mergeCell ref="AC139:AD139"/>
    <mergeCell ref="AI61:AL61"/>
    <mergeCell ref="A57:B57"/>
    <mergeCell ref="C57:AB57"/>
    <mergeCell ref="AC57:AD57"/>
    <mergeCell ref="AE57:AH57"/>
    <mergeCell ref="AI57:AL57"/>
    <mergeCell ref="AM57:AP57"/>
    <mergeCell ref="AM60:AP60"/>
    <mergeCell ref="AQ60:AT60"/>
    <mergeCell ref="AU60:AX60"/>
    <mergeCell ref="AY60:BB60"/>
    <mergeCell ref="BC60:BF60"/>
    <mergeCell ref="BG60:BH60"/>
    <mergeCell ref="AQ59:AT59"/>
    <mergeCell ref="AU59:AX59"/>
    <mergeCell ref="AY59:BB59"/>
    <mergeCell ref="BC59:BF59"/>
    <mergeCell ref="BG59:BH59"/>
    <mergeCell ref="A60:B60"/>
    <mergeCell ref="C60:AB60"/>
    <mergeCell ref="AC60:AD60"/>
    <mergeCell ref="AE60:AH60"/>
    <mergeCell ref="AI60:AL60"/>
    <mergeCell ref="A59:B59"/>
    <mergeCell ref="C59:AB59"/>
    <mergeCell ref="AC59:AD59"/>
    <mergeCell ref="AE59:AH59"/>
    <mergeCell ref="AI59:AL59"/>
    <mergeCell ref="AM59:AP59"/>
    <mergeCell ref="AM58:AP58"/>
    <mergeCell ref="AQ58:AT58"/>
    <mergeCell ref="AU58:AX58"/>
    <mergeCell ref="AQ56:AT56"/>
    <mergeCell ref="AU56:AX56"/>
    <mergeCell ref="AY56:BB56"/>
    <mergeCell ref="BC56:BF56"/>
    <mergeCell ref="BG56:BH56"/>
    <mergeCell ref="A53:B53"/>
    <mergeCell ref="C53:AB53"/>
    <mergeCell ref="AC53:AD53"/>
    <mergeCell ref="AE53:AH53"/>
    <mergeCell ref="AI53:AL53"/>
    <mergeCell ref="A56:B56"/>
    <mergeCell ref="C56:AB56"/>
    <mergeCell ref="AC56:AD56"/>
    <mergeCell ref="AE56:AH56"/>
    <mergeCell ref="AI56:AL56"/>
    <mergeCell ref="AM56:AP56"/>
    <mergeCell ref="AQ55:AT55"/>
    <mergeCell ref="AU55:AX55"/>
    <mergeCell ref="AY55:BB55"/>
    <mergeCell ref="BC55:BF55"/>
    <mergeCell ref="A55:B55"/>
    <mergeCell ref="C55:AB55"/>
    <mergeCell ref="AC55:AD55"/>
    <mergeCell ref="AE55:AH55"/>
    <mergeCell ref="AI55:AL55"/>
    <mergeCell ref="AM53:AP53"/>
    <mergeCell ref="AQ53:AT53"/>
    <mergeCell ref="AU53:AX53"/>
    <mergeCell ref="AY53:BB53"/>
    <mergeCell ref="BC53:BF53"/>
    <mergeCell ref="BG53:BH53"/>
    <mergeCell ref="AY46:BB46"/>
    <mergeCell ref="BC46:BF46"/>
    <mergeCell ref="BG46:BH46"/>
    <mergeCell ref="A48:B48"/>
    <mergeCell ref="C48:AB48"/>
    <mergeCell ref="AC48:AD48"/>
    <mergeCell ref="AE48:AH48"/>
    <mergeCell ref="AI48:AL48"/>
    <mergeCell ref="AM45:AP45"/>
    <mergeCell ref="AQ45:AT45"/>
    <mergeCell ref="AU45:AX45"/>
    <mergeCell ref="AY45:BB45"/>
    <mergeCell ref="BC45:BF45"/>
    <mergeCell ref="A46:B46"/>
    <mergeCell ref="C46:AB46"/>
    <mergeCell ref="AC46:AD46"/>
    <mergeCell ref="AE46:AH46"/>
    <mergeCell ref="AI46:AL46"/>
    <mergeCell ref="AM46:AP46"/>
    <mergeCell ref="BG45:BH45"/>
    <mergeCell ref="AQ18:AT18"/>
    <mergeCell ref="AU18:AX18"/>
    <mergeCell ref="A17:B17"/>
    <mergeCell ref="C17:AB17"/>
    <mergeCell ref="AC17:AD17"/>
    <mergeCell ref="AE17:AH17"/>
    <mergeCell ref="AI17:AL17"/>
    <mergeCell ref="AI23:AL23"/>
    <mergeCell ref="A20:B20"/>
    <mergeCell ref="C20:AB20"/>
    <mergeCell ref="AC20:AD20"/>
    <mergeCell ref="AE20:AH20"/>
    <mergeCell ref="AI20:AL20"/>
    <mergeCell ref="AM20:AP20"/>
    <mergeCell ref="AM48:AP48"/>
    <mergeCell ref="AQ48:AT48"/>
    <mergeCell ref="AU48:AX48"/>
    <mergeCell ref="AQ46:AT46"/>
    <mergeCell ref="AU46:AX46"/>
    <mergeCell ref="AI34:AL34"/>
    <mergeCell ref="AM19:AP19"/>
    <mergeCell ref="AQ19:AT19"/>
    <mergeCell ref="AU19:AX19"/>
    <mergeCell ref="AQ44:AT44"/>
    <mergeCell ref="AU44:AX44"/>
    <mergeCell ref="AQ42:AT42"/>
    <mergeCell ref="AU42:AX42"/>
    <mergeCell ref="AQ40:AT40"/>
    <mergeCell ref="AU40:AX40"/>
    <mergeCell ref="AQ38:AT38"/>
    <mergeCell ref="AU38:AX38"/>
    <mergeCell ref="AQ36:AT36"/>
    <mergeCell ref="AM15:AP15"/>
    <mergeCell ref="AM16:AP16"/>
    <mergeCell ref="AQ16:AT16"/>
    <mergeCell ref="AU16:AX16"/>
    <mergeCell ref="AY16:BB16"/>
    <mergeCell ref="BC16:BF16"/>
    <mergeCell ref="BG16:BH16"/>
    <mergeCell ref="A16:B16"/>
    <mergeCell ref="C16:AB16"/>
    <mergeCell ref="AC16:AD16"/>
    <mergeCell ref="AE16:AH16"/>
    <mergeCell ref="AI16:AL16"/>
    <mergeCell ref="AY18:BB18"/>
    <mergeCell ref="BC18:BF18"/>
    <mergeCell ref="BG18:BH18"/>
    <mergeCell ref="A19:B19"/>
    <mergeCell ref="C19:AB19"/>
    <mergeCell ref="AC19:AD19"/>
    <mergeCell ref="AE19:AH19"/>
    <mergeCell ref="AI19:AL19"/>
    <mergeCell ref="A18:B18"/>
    <mergeCell ref="C18:AB18"/>
    <mergeCell ref="AC18:AD18"/>
    <mergeCell ref="AE18:AH18"/>
    <mergeCell ref="AI18:AL18"/>
    <mergeCell ref="AM18:AP18"/>
    <mergeCell ref="AM17:AP17"/>
    <mergeCell ref="AQ17:AT17"/>
    <mergeCell ref="AU17:AX17"/>
    <mergeCell ref="AY17:BB17"/>
    <mergeCell ref="BC17:BF17"/>
    <mergeCell ref="BG17:BH17"/>
    <mergeCell ref="AM10:AP10"/>
    <mergeCell ref="AQ13:AT13"/>
    <mergeCell ref="AU13:AX13"/>
    <mergeCell ref="AY13:BB13"/>
    <mergeCell ref="BC13:BF13"/>
    <mergeCell ref="BG13:BH13"/>
    <mergeCell ref="A12:B12"/>
    <mergeCell ref="C12:AB12"/>
    <mergeCell ref="AC12:AD12"/>
    <mergeCell ref="AE12:AH12"/>
    <mergeCell ref="AI12:AL12"/>
    <mergeCell ref="AQ15:AT15"/>
    <mergeCell ref="AU15:AX15"/>
    <mergeCell ref="AY15:BB15"/>
    <mergeCell ref="BC15:BF15"/>
    <mergeCell ref="BG15:BH15"/>
    <mergeCell ref="AM12:AP12"/>
    <mergeCell ref="AQ12:AT12"/>
    <mergeCell ref="AU12:AX12"/>
    <mergeCell ref="AY12:BB12"/>
    <mergeCell ref="BC12:BF12"/>
    <mergeCell ref="BG12:BH12"/>
    <mergeCell ref="AQ11:AT11"/>
    <mergeCell ref="AU11:AX11"/>
    <mergeCell ref="AY11:BB11"/>
    <mergeCell ref="BC11:BF11"/>
    <mergeCell ref="BG11:BH11"/>
    <mergeCell ref="A15:B15"/>
    <mergeCell ref="C15:AB15"/>
    <mergeCell ref="AC15:AD15"/>
    <mergeCell ref="AE15:AH15"/>
    <mergeCell ref="AI15:AL15"/>
    <mergeCell ref="A9:B9"/>
    <mergeCell ref="C9:AB9"/>
    <mergeCell ref="AC9:AD9"/>
    <mergeCell ref="AE9:AH9"/>
    <mergeCell ref="AI9:AL9"/>
    <mergeCell ref="A11:B11"/>
    <mergeCell ref="C11:AB11"/>
    <mergeCell ref="AC11:AD11"/>
    <mergeCell ref="AE11:AH11"/>
    <mergeCell ref="AI11:AL11"/>
    <mergeCell ref="AM11:AP11"/>
    <mergeCell ref="AM14:AP14"/>
    <mergeCell ref="AQ14:AT14"/>
    <mergeCell ref="AU14:AX14"/>
    <mergeCell ref="AY14:BB14"/>
    <mergeCell ref="BC14:BF14"/>
    <mergeCell ref="BG14:BH14"/>
    <mergeCell ref="AQ10:AT10"/>
    <mergeCell ref="AU10:AX10"/>
    <mergeCell ref="AY10:BB10"/>
    <mergeCell ref="BC10:BF10"/>
    <mergeCell ref="BG10:BH10"/>
    <mergeCell ref="A14:B14"/>
    <mergeCell ref="C14:AB14"/>
    <mergeCell ref="AC14:AD14"/>
    <mergeCell ref="AE14:AH14"/>
    <mergeCell ref="AI14:AL14"/>
    <mergeCell ref="A10:B10"/>
    <mergeCell ref="C10:AB10"/>
    <mergeCell ref="AC10:AD10"/>
    <mergeCell ref="AE10:AH10"/>
    <mergeCell ref="AI10:AL10"/>
    <mergeCell ref="AM249:AP249"/>
    <mergeCell ref="AQ249:AT249"/>
    <mergeCell ref="AU249:AX249"/>
    <mergeCell ref="AY249:BB249"/>
    <mergeCell ref="BC249:BF249"/>
    <mergeCell ref="BG249:BH249"/>
    <mergeCell ref="AQ248:AT248"/>
    <mergeCell ref="AU248:AX248"/>
    <mergeCell ref="AY248:BB248"/>
    <mergeCell ref="BC248:BF248"/>
    <mergeCell ref="BG248:BH248"/>
    <mergeCell ref="A249:B249"/>
    <mergeCell ref="C249:AB249"/>
    <mergeCell ref="AC249:AD249"/>
    <mergeCell ref="AE249:AH249"/>
    <mergeCell ref="AI249:AL249"/>
    <mergeCell ref="A248:B248"/>
    <mergeCell ref="C248:AB248"/>
    <mergeCell ref="AC248:AD248"/>
    <mergeCell ref="AE248:AH248"/>
    <mergeCell ref="AI248:AL248"/>
    <mergeCell ref="AM248:AP248"/>
    <mergeCell ref="AM247:AP247"/>
    <mergeCell ref="AQ247:AT247"/>
    <mergeCell ref="AU247:AX247"/>
    <mergeCell ref="AY247:BB247"/>
    <mergeCell ref="BC247:BF247"/>
    <mergeCell ref="BG247:BH247"/>
    <mergeCell ref="AQ246:AT246"/>
    <mergeCell ref="AU246:AX246"/>
    <mergeCell ref="AY246:BB246"/>
    <mergeCell ref="BC246:BF246"/>
    <mergeCell ref="BG246:BH246"/>
    <mergeCell ref="A247:B247"/>
    <mergeCell ref="C247:AB247"/>
    <mergeCell ref="AC247:AD247"/>
    <mergeCell ref="AE247:AH247"/>
    <mergeCell ref="AI247:AL247"/>
    <mergeCell ref="A246:B246"/>
    <mergeCell ref="C246:AB246"/>
    <mergeCell ref="AC246:AD246"/>
    <mergeCell ref="AE246:AH246"/>
    <mergeCell ref="AI246:AL246"/>
    <mergeCell ref="AM246:AP246"/>
    <mergeCell ref="AM245:AP245"/>
    <mergeCell ref="AQ245:AT245"/>
    <mergeCell ref="AU245:AX245"/>
    <mergeCell ref="AY245:BB245"/>
    <mergeCell ref="BC245:BF245"/>
    <mergeCell ref="BG245:BH245"/>
    <mergeCell ref="AQ244:AT244"/>
    <mergeCell ref="AU244:AX244"/>
    <mergeCell ref="AY244:BB244"/>
    <mergeCell ref="BC244:BF244"/>
    <mergeCell ref="BG244:BH244"/>
    <mergeCell ref="A245:B245"/>
    <mergeCell ref="C245:AB245"/>
    <mergeCell ref="AC245:AD245"/>
    <mergeCell ref="AE245:AH245"/>
    <mergeCell ref="AI245:AL245"/>
    <mergeCell ref="A244:B244"/>
    <mergeCell ref="C244:AB244"/>
    <mergeCell ref="AC244:AD244"/>
    <mergeCell ref="AE244:AH244"/>
    <mergeCell ref="AI244:AL244"/>
    <mergeCell ref="AM244:AP244"/>
    <mergeCell ref="AM243:AP243"/>
    <mergeCell ref="AQ243:AT243"/>
    <mergeCell ref="AU243:AX243"/>
    <mergeCell ref="AY243:BB243"/>
    <mergeCell ref="BC243:BF243"/>
    <mergeCell ref="BG243:BH243"/>
    <mergeCell ref="AQ242:AT242"/>
    <mergeCell ref="AU242:AX242"/>
    <mergeCell ref="AY242:BB242"/>
    <mergeCell ref="BC242:BF242"/>
    <mergeCell ref="BG242:BH242"/>
    <mergeCell ref="A243:B243"/>
    <mergeCell ref="C243:AB243"/>
    <mergeCell ref="AC243:AD243"/>
    <mergeCell ref="AE243:AH243"/>
    <mergeCell ref="AI243:AL243"/>
    <mergeCell ref="A242:B242"/>
    <mergeCell ref="C242:AB242"/>
    <mergeCell ref="AC242:AD242"/>
    <mergeCell ref="AE242:AH242"/>
    <mergeCell ref="AI242:AL242"/>
    <mergeCell ref="AM242:AP242"/>
    <mergeCell ref="AM241:AP241"/>
    <mergeCell ref="AQ241:AT241"/>
    <mergeCell ref="AU241:AX241"/>
    <mergeCell ref="AY241:BB241"/>
    <mergeCell ref="BC241:BF241"/>
    <mergeCell ref="BG241:BH241"/>
    <mergeCell ref="AQ240:AT240"/>
    <mergeCell ref="AU240:AX240"/>
    <mergeCell ref="AY240:BB240"/>
    <mergeCell ref="BC240:BF240"/>
    <mergeCell ref="BG240:BH240"/>
    <mergeCell ref="A241:B241"/>
    <mergeCell ref="C241:AB241"/>
    <mergeCell ref="AC241:AD241"/>
    <mergeCell ref="AE241:AH241"/>
    <mergeCell ref="AI241:AL241"/>
    <mergeCell ref="A240:B240"/>
    <mergeCell ref="C240:AB240"/>
    <mergeCell ref="AC240:AD240"/>
    <mergeCell ref="AE240:AH240"/>
    <mergeCell ref="AI240:AL240"/>
    <mergeCell ref="AM240:AP240"/>
    <mergeCell ref="AM239:AP239"/>
    <mergeCell ref="AQ239:AT239"/>
    <mergeCell ref="AU239:AX239"/>
    <mergeCell ref="AY239:BB239"/>
    <mergeCell ref="BC239:BF239"/>
    <mergeCell ref="BG239:BH239"/>
    <mergeCell ref="AQ238:AT238"/>
    <mergeCell ref="AU238:AX238"/>
    <mergeCell ref="AY238:BB238"/>
    <mergeCell ref="BC238:BF238"/>
    <mergeCell ref="BG238:BH238"/>
    <mergeCell ref="A239:B239"/>
    <mergeCell ref="C239:AB239"/>
    <mergeCell ref="AC239:AD239"/>
    <mergeCell ref="AE239:AH239"/>
    <mergeCell ref="AI239:AL239"/>
    <mergeCell ref="A238:B238"/>
    <mergeCell ref="C238:AB238"/>
    <mergeCell ref="AC238:AD238"/>
    <mergeCell ref="AE238:AH238"/>
    <mergeCell ref="AI238:AL238"/>
    <mergeCell ref="AM238:AP238"/>
    <mergeCell ref="AU234:AX234"/>
    <mergeCell ref="AY234:BB234"/>
    <mergeCell ref="BC234:BF234"/>
    <mergeCell ref="BG234:BH234"/>
    <mergeCell ref="A235:B235"/>
    <mergeCell ref="C235:AB235"/>
    <mergeCell ref="AC235:AD235"/>
    <mergeCell ref="AE235:AH235"/>
    <mergeCell ref="AI235:AL235"/>
    <mergeCell ref="A234:B234"/>
    <mergeCell ref="C234:AB234"/>
    <mergeCell ref="AC234:AD234"/>
    <mergeCell ref="AE234:AH234"/>
    <mergeCell ref="AI234:AL234"/>
    <mergeCell ref="AM234:AP234"/>
    <mergeCell ref="AM235:AP235"/>
    <mergeCell ref="AQ235:AT235"/>
    <mergeCell ref="AU235:AX235"/>
    <mergeCell ref="AY235:BB235"/>
    <mergeCell ref="BG235:BH235"/>
    <mergeCell ref="AQ234:AT234"/>
    <mergeCell ref="BC235:BF235"/>
    <mergeCell ref="AM233:AP233"/>
    <mergeCell ref="AQ233:AT233"/>
    <mergeCell ref="AU233:AX233"/>
    <mergeCell ref="AY233:BB233"/>
    <mergeCell ref="BC233:BF233"/>
    <mergeCell ref="BG233:BH233"/>
    <mergeCell ref="AQ232:AT232"/>
    <mergeCell ref="AU232:AX232"/>
    <mergeCell ref="AY232:BB232"/>
    <mergeCell ref="BC232:BF232"/>
    <mergeCell ref="BG232:BH232"/>
    <mergeCell ref="A233:B233"/>
    <mergeCell ref="C233:AB233"/>
    <mergeCell ref="AC233:AD233"/>
    <mergeCell ref="AE233:AH233"/>
    <mergeCell ref="AI233:AL233"/>
    <mergeCell ref="A232:B232"/>
    <mergeCell ref="C232:AB232"/>
    <mergeCell ref="AC232:AD232"/>
    <mergeCell ref="AE232:AH232"/>
    <mergeCell ref="AI232:AL232"/>
    <mergeCell ref="AM232:AP232"/>
    <mergeCell ref="AM231:AP231"/>
    <mergeCell ref="AQ231:AT231"/>
    <mergeCell ref="AU231:AX231"/>
    <mergeCell ref="AY231:BB231"/>
    <mergeCell ref="BC231:BF231"/>
    <mergeCell ref="BG231:BH231"/>
    <mergeCell ref="AQ230:AT230"/>
    <mergeCell ref="AU230:AX230"/>
    <mergeCell ref="AY230:BB230"/>
    <mergeCell ref="BC230:BF230"/>
    <mergeCell ref="BG230:BH230"/>
    <mergeCell ref="A231:B231"/>
    <mergeCell ref="C231:AB231"/>
    <mergeCell ref="AC231:AD231"/>
    <mergeCell ref="AE231:AH231"/>
    <mergeCell ref="AI231:AL231"/>
    <mergeCell ref="A230:B230"/>
    <mergeCell ref="C230:AB230"/>
    <mergeCell ref="AC230:AD230"/>
    <mergeCell ref="AE230:AH230"/>
    <mergeCell ref="AI230:AL230"/>
    <mergeCell ref="AM230:AP230"/>
    <mergeCell ref="AM229:AP229"/>
    <mergeCell ref="AQ229:AT229"/>
    <mergeCell ref="AU229:AX229"/>
    <mergeCell ref="AY229:BB229"/>
    <mergeCell ref="BC229:BF229"/>
    <mergeCell ref="BG229:BH229"/>
    <mergeCell ref="AQ228:AT228"/>
    <mergeCell ref="AU228:AX228"/>
    <mergeCell ref="AY228:BB228"/>
    <mergeCell ref="BC228:BF228"/>
    <mergeCell ref="BG228:BH228"/>
    <mergeCell ref="A229:B229"/>
    <mergeCell ref="C229:AB229"/>
    <mergeCell ref="AC229:AD229"/>
    <mergeCell ref="AE229:AH229"/>
    <mergeCell ref="AI229:AL229"/>
    <mergeCell ref="A228:B228"/>
    <mergeCell ref="C228:AB228"/>
    <mergeCell ref="AC228:AD228"/>
    <mergeCell ref="AE228:AH228"/>
    <mergeCell ref="AI228:AL228"/>
    <mergeCell ref="AM228:AP228"/>
    <mergeCell ref="AM227:AP227"/>
    <mergeCell ref="AQ227:AT227"/>
    <mergeCell ref="AU227:AX227"/>
    <mergeCell ref="AY227:BB227"/>
    <mergeCell ref="BC227:BF227"/>
    <mergeCell ref="BG227:BH227"/>
    <mergeCell ref="AQ226:AT226"/>
    <mergeCell ref="AU226:AX226"/>
    <mergeCell ref="AY226:BB226"/>
    <mergeCell ref="BC226:BF226"/>
    <mergeCell ref="BG226:BH226"/>
    <mergeCell ref="A227:B227"/>
    <mergeCell ref="C227:AB227"/>
    <mergeCell ref="AC227:AD227"/>
    <mergeCell ref="AE227:AH227"/>
    <mergeCell ref="AI227:AL227"/>
    <mergeCell ref="A226:B226"/>
    <mergeCell ref="C226:AB226"/>
    <mergeCell ref="AC226:AD226"/>
    <mergeCell ref="AE226:AH226"/>
    <mergeCell ref="AI226:AL226"/>
    <mergeCell ref="AM226:AP226"/>
    <mergeCell ref="AM225:AP225"/>
    <mergeCell ref="AQ225:AT225"/>
    <mergeCell ref="AU225:AX225"/>
    <mergeCell ref="AY225:BB225"/>
    <mergeCell ref="BC225:BF225"/>
    <mergeCell ref="BG225:BH225"/>
    <mergeCell ref="AQ224:AT224"/>
    <mergeCell ref="AU224:AX224"/>
    <mergeCell ref="AY224:BB224"/>
    <mergeCell ref="BC224:BF224"/>
    <mergeCell ref="BG224:BH224"/>
    <mergeCell ref="A225:B225"/>
    <mergeCell ref="C225:AB225"/>
    <mergeCell ref="AC225:AD225"/>
    <mergeCell ref="AE225:AH225"/>
    <mergeCell ref="AI225:AL225"/>
    <mergeCell ref="A224:B224"/>
    <mergeCell ref="C224:AB224"/>
    <mergeCell ref="AC224:AD224"/>
    <mergeCell ref="AE224:AH224"/>
    <mergeCell ref="AI224:AL224"/>
    <mergeCell ref="AM224:AP224"/>
    <mergeCell ref="AM223:AP223"/>
    <mergeCell ref="AQ223:AT223"/>
    <mergeCell ref="AU223:AX223"/>
    <mergeCell ref="AY223:BB223"/>
    <mergeCell ref="BC223:BF223"/>
    <mergeCell ref="BG223:BH223"/>
    <mergeCell ref="AQ222:AT222"/>
    <mergeCell ref="AU222:AX222"/>
    <mergeCell ref="AY222:BB222"/>
    <mergeCell ref="BC222:BF222"/>
    <mergeCell ref="BG222:BH222"/>
    <mergeCell ref="A223:B223"/>
    <mergeCell ref="C223:AB223"/>
    <mergeCell ref="AC223:AD223"/>
    <mergeCell ref="AE223:AH223"/>
    <mergeCell ref="AI223:AL223"/>
    <mergeCell ref="A222:B222"/>
    <mergeCell ref="C222:AB222"/>
    <mergeCell ref="AC222:AD222"/>
    <mergeCell ref="AE222:AH222"/>
    <mergeCell ref="AI222:AL222"/>
    <mergeCell ref="AM222:AP222"/>
    <mergeCell ref="AM221:AP221"/>
    <mergeCell ref="AQ221:AT221"/>
    <mergeCell ref="AU221:AX221"/>
    <mergeCell ref="AY221:BB221"/>
    <mergeCell ref="BC221:BF221"/>
    <mergeCell ref="BG221:BH221"/>
    <mergeCell ref="AQ220:AT220"/>
    <mergeCell ref="AU220:AX220"/>
    <mergeCell ref="AY220:BB220"/>
    <mergeCell ref="BC220:BF220"/>
    <mergeCell ref="BG220:BH220"/>
    <mergeCell ref="A221:B221"/>
    <mergeCell ref="C221:AB221"/>
    <mergeCell ref="AC221:AD221"/>
    <mergeCell ref="AE221:AH221"/>
    <mergeCell ref="AI221:AL221"/>
    <mergeCell ref="A220:B220"/>
    <mergeCell ref="C220:AB220"/>
    <mergeCell ref="AC220:AD220"/>
    <mergeCell ref="AE220:AH220"/>
    <mergeCell ref="AI220:AL220"/>
    <mergeCell ref="AM220:AP220"/>
    <mergeCell ref="AM219:AP219"/>
    <mergeCell ref="AQ219:AT219"/>
    <mergeCell ref="AU219:AX219"/>
    <mergeCell ref="AY219:BB219"/>
    <mergeCell ref="BC219:BF219"/>
    <mergeCell ref="BG219:BH219"/>
    <mergeCell ref="AQ218:AT218"/>
    <mergeCell ref="AU218:AX218"/>
    <mergeCell ref="AY218:BB218"/>
    <mergeCell ref="BC218:BF218"/>
    <mergeCell ref="BG218:BH218"/>
    <mergeCell ref="A219:B219"/>
    <mergeCell ref="C219:AB219"/>
    <mergeCell ref="AC219:AD219"/>
    <mergeCell ref="AE219:AH219"/>
    <mergeCell ref="AI219:AL219"/>
    <mergeCell ref="A218:B218"/>
    <mergeCell ref="C218:AB218"/>
    <mergeCell ref="AC218:AD218"/>
    <mergeCell ref="AE218:AH218"/>
    <mergeCell ref="AI218:AL218"/>
    <mergeCell ref="AM218:AP218"/>
    <mergeCell ref="AM217:AP217"/>
    <mergeCell ref="AQ217:AT217"/>
    <mergeCell ref="AU217:AX217"/>
    <mergeCell ref="AY217:BB217"/>
    <mergeCell ref="BC217:BF217"/>
    <mergeCell ref="BG217:BH217"/>
    <mergeCell ref="AQ216:AT216"/>
    <mergeCell ref="AU216:AX216"/>
    <mergeCell ref="AY216:BB216"/>
    <mergeCell ref="BC216:BF216"/>
    <mergeCell ref="BG216:BH216"/>
    <mergeCell ref="A217:B217"/>
    <mergeCell ref="C217:AB217"/>
    <mergeCell ref="AC217:AD217"/>
    <mergeCell ref="AE217:AH217"/>
    <mergeCell ref="AI217:AL217"/>
    <mergeCell ref="A216:B216"/>
    <mergeCell ref="C216:AB216"/>
    <mergeCell ref="AC216:AD216"/>
    <mergeCell ref="AE216:AH216"/>
    <mergeCell ref="AI216:AL216"/>
    <mergeCell ref="AM216:AP216"/>
    <mergeCell ref="AM215:AP215"/>
    <mergeCell ref="AQ215:AT215"/>
    <mergeCell ref="AU215:AX215"/>
    <mergeCell ref="AY215:BB215"/>
    <mergeCell ref="BC215:BF215"/>
    <mergeCell ref="BG215:BH215"/>
    <mergeCell ref="AQ214:AT214"/>
    <mergeCell ref="AU214:AX214"/>
    <mergeCell ref="AY214:BB214"/>
    <mergeCell ref="BC214:BF214"/>
    <mergeCell ref="BG214:BH214"/>
    <mergeCell ref="A215:B215"/>
    <mergeCell ref="C215:AB215"/>
    <mergeCell ref="AC215:AD215"/>
    <mergeCell ref="AE215:AH215"/>
    <mergeCell ref="AI215:AL215"/>
    <mergeCell ref="A214:B214"/>
    <mergeCell ref="C214:AB214"/>
    <mergeCell ref="AC214:AD214"/>
    <mergeCell ref="AE214:AH214"/>
    <mergeCell ref="AI214:AL214"/>
    <mergeCell ref="AM214:AP214"/>
    <mergeCell ref="AM213:AP213"/>
    <mergeCell ref="AQ213:AT213"/>
    <mergeCell ref="AU213:AX213"/>
    <mergeCell ref="AY213:BB213"/>
    <mergeCell ref="BC213:BF213"/>
    <mergeCell ref="BG213:BH213"/>
    <mergeCell ref="AQ212:AT212"/>
    <mergeCell ref="AU212:AX212"/>
    <mergeCell ref="AY212:BB212"/>
    <mergeCell ref="BC212:BF212"/>
    <mergeCell ref="BG212:BH212"/>
    <mergeCell ref="A213:B213"/>
    <mergeCell ref="C213:AB213"/>
    <mergeCell ref="AC213:AD213"/>
    <mergeCell ref="AE213:AH213"/>
    <mergeCell ref="AI213:AL213"/>
    <mergeCell ref="A212:B212"/>
    <mergeCell ref="C212:AB212"/>
    <mergeCell ref="AC212:AD212"/>
    <mergeCell ref="AE212:AH212"/>
    <mergeCell ref="AI212:AL212"/>
    <mergeCell ref="AM212:AP212"/>
    <mergeCell ref="AM211:AP211"/>
    <mergeCell ref="AQ211:AT211"/>
    <mergeCell ref="AU211:AX211"/>
    <mergeCell ref="AY211:BB211"/>
    <mergeCell ref="BC211:BF211"/>
    <mergeCell ref="BG211:BH211"/>
    <mergeCell ref="AQ210:AT210"/>
    <mergeCell ref="AU210:AX210"/>
    <mergeCell ref="AY210:BB210"/>
    <mergeCell ref="BC210:BF210"/>
    <mergeCell ref="BG210:BH210"/>
    <mergeCell ref="A211:B211"/>
    <mergeCell ref="C211:AB211"/>
    <mergeCell ref="AC211:AD211"/>
    <mergeCell ref="AE211:AH211"/>
    <mergeCell ref="AI211:AL211"/>
    <mergeCell ref="A210:B210"/>
    <mergeCell ref="C210:AB210"/>
    <mergeCell ref="AC210:AD210"/>
    <mergeCell ref="AE210:AH210"/>
    <mergeCell ref="AI210:AL210"/>
    <mergeCell ref="AM210:AP210"/>
    <mergeCell ref="AM209:AP209"/>
    <mergeCell ref="AQ209:AT209"/>
    <mergeCell ref="AU209:AX209"/>
    <mergeCell ref="AY209:BB209"/>
    <mergeCell ref="BC209:BF209"/>
    <mergeCell ref="BG209:BH209"/>
    <mergeCell ref="AQ208:AT208"/>
    <mergeCell ref="AU208:AX208"/>
    <mergeCell ref="AY208:BB208"/>
    <mergeCell ref="BC208:BF208"/>
    <mergeCell ref="BG208:BH208"/>
    <mergeCell ref="A209:B209"/>
    <mergeCell ref="C209:AB209"/>
    <mergeCell ref="AC209:AD209"/>
    <mergeCell ref="AE209:AH209"/>
    <mergeCell ref="AI209:AL209"/>
    <mergeCell ref="A208:B208"/>
    <mergeCell ref="C208:AB208"/>
    <mergeCell ref="AC208:AD208"/>
    <mergeCell ref="AE208:AH208"/>
    <mergeCell ref="AI208:AL208"/>
    <mergeCell ref="AM208:AP208"/>
    <mergeCell ref="AM207:AP207"/>
    <mergeCell ref="AQ207:AT207"/>
    <mergeCell ref="AU207:AX207"/>
    <mergeCell ref="AY207:BB207"/>
    <mergeCell ref="BC207:BF207"/>
    <mergeCell ref="BG207:BH207"/>
    <mergeCell ref="AQ206:AT206"/>
    <mergeCell ref="AU206:AX206"/>
    <mergeCell ref="AY206:BB206"/>
    <mergeCell ref="BC206:BF206"/>
    <mergeCell ref="BG206:BH206"/>
    <mergeCell ref="A207:B207"/>
    <mergeCell ref="C207:AB207"/>
    <mergeCell ref="AC207:AD207"/>
    <mergeCell ref="AE207:AH207"/>
    <mergeCell ref="AI207:AL207"/>
    <mergeCell ref="A206:B206"/>
    <mergeCell ref="C206:AB206"/>
    <mergeCell ref="AC206:AD206"/>
    <mergeCell ref="AE206:AH206"/>
    <mergeCell ref="AI206:AL206"/>
    <mergeCell ref="AM206:AP206"/>
    <mergeCell ref="AM205:AP205"/>
    <mergeCell ref="AQ205:AT205"/>
    <mergeCell ref="AU205:AX205"/>
    <mergeCell ref="AY205:BB205"/>
    <mergeCell ref="BC205:BF205"/>
    <mergeCell ref="BG205:BH205"/>
    <mergeCell ref="AQ204:AT204"/>
    <mergeCell ref="AU204:AX204"/>
    <mergeCell ref="AY204:BB204"/>
    <mergeCell ref="BC204:BF204"/>
    <mergeCell ref="BG204:BH204"/>
    <mergeCell ref="A205:B205"/>
    <mergeCell ref="C205:AB205"/>
    <mergeCell ref="AC205:AD205"/>
    <mergeCell ref="AE205:AH205"/>
    <mergeCell ref="AI205:AL205"/>
    <mergeCell ref="A204:B204"/>
    <mergeCell ref="C204:AB204"/>
    <mergeCell ref="AC204:AD204"/>
    <mergeCell ref="AE204:AH204"/>
    <mergeCell ref="AI204:AL204"/>
    <mergeCell ref="AM204:AP204"/>
    <mergeCell ref="AM203:AP203"/>
    <mergeCell ref="AQ203:AT203"/>
    <mergeCell ref="AU203:AX203"/>
    <mergeCell ref="AY203:BB203"/>
    <mergeCell ref="BC203:BF203"/>
    <mergeCell ref="BG203:BH203"/>
    <mergeCell ref="AQ202:AT202"/>
    <mergeCell ref="AU202:AX202"/>
    <mergeCell ref="AY202:BB202"/>
    <mergeCell ref="BC202:BF202"/>
    <mergeCell ref="BG202:BH202"/>
    <mergeCell ref="A203:B203"/>
    <mergeCell ref="C203:AB203"/>
    <mergeCell ref="AC203:AD203"/>
    <mergeCell ref="AE203:AH203"/>
    <mergeCell ref="AI203:AL203"/>
    <mergeCell ref="A202:B202"/>
    <mergeCell ref="C202:AB202"/>
    <mergeCell ref="AC202:AD202"/>
    <mergeCell ref="AE202:AH202"/>
    <mergeCell ref="AI202:AL202"/>
    <mergeCell ref="AM202:AP202"/>
    <mergeCell ref="AM201:AP201"/>
    <mergeCell ref="AQ201:AT201"/>
    <mergeCell ref="AU201:AX201"/>
    <mergeCell ref="AY201:BB201"/>
    <mergeCell ref="BC201:BF201"/>
    <mergeCell ref="BG201:BH201"/>
    <mergeCell ref="AQ200:AT200"/>
    <mergeCell ref="AU200:AX200"/>
    <mergeCell ref="AY200:BB200"/>
    <mergeCell ref="BC200:BF200"/>
    <mergeCell ref="BG200:BH200"/>
    <mergeCell ref="A201:B201"/>
    <mergeCell ref="C201:AB201"/>
    <mergeCell ref="AC201:AD201"/>
    <mergeCell ref="AE201:AH201"/>
    <mergeCell ref="AI201:AL201"/>
    <mergeCell ref="A200:B200"/>
    <mergeCell ref="C200:AB200"/>
    <mergeCell ref="AC200:AD200"/>
    <mergeCell ref="AE200:AH200"/>
    <mergeCell ref="AI200:AL200"/>
    <mergeCell ref="AM200:AP200"/>
    <mergeCell ref="AM199:AP199"/>
    <mergeCell ref="AQ199:AT199"/>
    <mergeCell ref="AU199:AX199"/>
    <mergeCell ref="AY199:BB199"/>
    <mergeCell ref="BC199:BF199"/>
    <mergeCell ref="BG199:BH199"/>
    <mergeCell ref="AQ196:AT196"/>
    <mergeCell ref="AU196:AX196"/>
    <mergeCell ref="AY196:BB196"/>
    <mergeCell ref="BC196:BF196"/>
    <mergeCell ref="BG196:BH196"/>
    <mergeCell ref="A199:B199"/>
    <mergeCell ref="C199:AB199"/>
    <mergeCell ref="AC199:AD199"/>
    <mergeCell ref="AE199:AH199"/>
    <mergeCell ref="AI199:AL199"/>
    <mergeCell ref="A196:B196"/>
    <mergeCell ref="C196:AB196"/>
    <mergeCell ref="AC196:AD196"/>
    <mergeCell ref="AE196:AH196"/>
    <mergeCell ref="AI196:AL196"/>
    <mergeCell ref="AM196:AP196"/>
    <mergeCell ref="A197:B197"/>
    <mergeCell ref="C197:AB197"/>
    <mergeCell ref="AC197:AD197"/>
    <mergeCell ref="AE197:AH197"/>
    <mergeCell ref="AI197:AL197"/>
    <mergeCell ref="AM197:AP197"/>
    <mergeCell ref="AY197:BB197"/>
    <mergeCell ref="BC197:BF197"/>
    <mergeCell ref="BG197:BH197"/>
    <mergeCell ref="A198:B198"/>
    <mergeCell ref="A190:B190"/>
    <mergeCell ref="C190:AB190"/>
    <mergeCell ref="AC190:AD190"/>
    <mergeCell ref="AE190:AH190"/>
    <mergeCell ref="AI190:AL190"/>
    <mergeCell ref="AM190:AP190"/>
    <mergeCell ref="BC192:BF192"/>
    <mergeCell ref="BG192:BH192"/>
    <mergeCell ref="AM189:AP189"/>
    <mergeCell ref="AQ189:AT189"/>
    <mergeCell ref="AU189:AX189"/>
    <mergeCell ref="AY189:BB189"/>
    <mergeCell ref="BC189:BF189"/>
    <mergeCell ref="BG189:BH189"/>
    <mergeCell ref="AQ188:AT188"/>
    <mergeCell ref="AU188:AX188"/>
    <mergeCell ref="AY188:BB188"/>
    <mergeCell ref="BC188:BF188"/>
    <mergeCell ref="BG188:BH188"/>
    <mergeCell ref="A189:B189"/>
    <mergeCell ref="C189:AB189"/>
    <mergeCell ref="AC189:AD189"/>
    <mergeCell ref="AE189:AH189"/>
    <mergeCell ref="AI189:AL189"/>
    <mergeCell ref="A188:B188"/>
    <mergeCell ref="C188:AB188"/>
    <mergeCell ref="AC188:AD188"/>
    <mergeCell ref="AE188:AH188"/>
    <mergeCell ref="AI188:AL188"/>
    <mergeCell ref="AM188:AP188"/>
    <mergeCell ref="A191:B191"/>
    <mergeCell ref="C191:AB191"/>
    <mergeCell ref="AU186:AX186"/>
    <mergeCell ref="AY186:BB186"/>
    <mergeCell ref="BC186:BF186"/>
    <mergeCell ref="BG186:BH186"/>
    <mergeCell ref="A187:B187"/>
    <mergeCell ref="C187:AB187"/>
    <mergeCell ref="AC187:AD187"/>
    <mergeCell ref="AE187:AH187"/>
    <mergeCell ref="AI187:AL187"/>
    <mergeCell ref="A186:B186"/>
    <mergeCell ref="C186:AB186"/>
    <mergeCell ref="AC186:AD186"/>
    <mergeCell ref="AE186:AH186"/>
    <mergeCell ref="AI186:AL186"/>
    <mergeCell ref="AM186:AP186"/>
    <mergeCell ref="AM185:AP185"/>
    <mergeCell ref="AQ185:AT185"/>
    <mergeCell ref="AU185:AX185"/>
    <mergeCell ref="AY185:BB185"/>
    <mergeCell ref="BC185:BF185"/>
    <mergeCell ref="BG185:BH185"/>
    <mergeCell ref="AU187:AX187"/>
    <mergeCell ref="AY187:BB187"/>
    <mergeCell ref="BC187:BF187"/>
    <mergeCell ref="BG187:BH187"/>
    <mergeCell ref="AQ186:AT186"/>
    <mergeCell ref="A185:B185"/>
    <mergeCell ref="C185:AB185"/>
    <mergeCell ref="AC185:AD185"/>
    <mergeCell ref="AE185:AH185"/>
    <mergeCell ref="AI185:AL185"/>
    <mergeCell ref="AU183:AX183"/>
    <mergeCell ref="AY183:BB183"/>
    <mergeCell ref="BC183:BF183"/>
    <mergeCell ref="AU182:AX182"/>
    <mergeCell ref="AY182:BB182"/>
    <mergeCell ref="BC182:BF182"/>
    <mergeCell ref="BG182:BH182"/>
    <mergeCell ref="A182:B182"/>
    <mergeCell ref="C182:AB182"/>
    <mergeCell ref="AC182:AD182"/>
    <mergeCell ref="AE182:AH182"/>
    <mergeCell ref="AI182:AL182"/>
    <mergeCell ref="BC177:BF177"/>
    <mergeCell ref="BG177:BH177"/>
    <mergeCell ref="A179:B179"/>
    <mergeCell ref="C179:AB179"/>
    <mergeCell ref="AC179:AD179"/>
    <mergeCell ref="AE179:AH179"/>
    <mergeCell ref="AI179:AL179"/>
    <mergeCell ref="A177:B177"/>
    <mergeCell ref="C177:AB177"/>
    <mergeCell ref="AC177:AD177"/>
    <mergeCell ref="AE177:AH177"/>
    <mergeCell ref="AI177:AL177"/>
    <mergeCell ref="AM177:AP177"/>
    <mergeCell ref="AE178:AH178"/>
    <mergeCell ref="AI178:AL178"/>
    <mergeCell ref="BC178:BF178"/>
    <mergeCell ref="BG178:BH178"/>
    <mergeCell ref="AQ179:AT179"/>
    <mergeCell ref="AU179:AX179"/>
    <mergeCell ref="AY179:BB179"/>
    <mergeCell ref="A181:B181"/>
    <mergeCell ref="C181:AB181"/>
    <mergeCell ref="AC181:AD181"/>
    <mergeCell ref="AE181:AH181"/>
    <mergeCell ref="AI173:AL173"/>
    <mergeCell ref="AM173:AP173"/>
    <mergeCell ref="AM172:AP172"/>
    <mergeCell ref="AQ172:AT172"/>
    <mergeCell ref="AU172:AX172"/>
    <mergeCell ref="AY172:BB172"/>
    <mergeCell ref="BC172:BF172"/>
    <mergeCell ref="BG172:BH172"/>
    <mergeCell ref="AQ169:AT169"/>
    <mergeCell ref="AU169:AX169"/>
    <mergeCell ref="AY169:BB169"/>
    <mergeCell ref="BC169:BF169"/>
    <mergeCell ref="BG169:BH169"/>
    <mergeCell ref="AI171:AL171"/>
    <mergeCell ref="A172:B172"/>
    <mergeCell ref="C172:AB172"/>
    <mergeCell ref="AC172:AD172"/>
    <mergeCell ref="AE172:AH172"/>
    <mergeCell ref="AI172:AL172"/>
    <mergeCell ref="A169:B169"/>
    <mergeCell ref="C169:AB169"/>
    <mergeCell ref="AC169:AD169"/>
    <mergeCell ref="AE169:AH169"/>
    <mergeCell ref="BC179:BF179"/>
    <mergeCell ref="BG179:BH179"/>
    <mergeCell ref="AQ177:AT177"/>
    <mergeCell ref="AU177:AX177"/>
    <mergeCell ref="AY177:BB177"/>
    <mergeCell ref="AI169:AL169"/>
    <mergeCell ref="AM169:AP169"/>
    <mergeCell ref="AQ170:AT170"/>
    <mergeCell ref="AU170:AX170"/>
    <mergeCell ref="AY170:BB170"/>
    <mergeCell ref="BC170:BF170"/>
    <mergeCell ref="BG170:BH170"/>
    <mergeCell ref="A170:B170"/>
    <mergeCell ref="C170:AB170"/>
    <mergeCell ref="AC170:AD170"/>
    <mergeCell ref="AE170:AH170"/>
    <mergeCell ref="AI170:AL170"/>
    <mergeCell ref="A171:B171"/>
    <mergeCell ref="C171:AB171"/>
    <mergeCell ref="AC171:AD171"/>
    <mergeCell ref="AE171:AH171"/>
    <mergeCell ref="AM168:AP168"/>
    <mergeCell ref="AQ168:AT168"/>
    <mergeCell ref="AU168:AX168"/>
    <mergeCell ref="AY168:BB168"/>
    <mergeCell ref="BC168:BF168"/>
    <mergeCell ref="BG168:BH168"/>
    <mergeCell ref="AQ167:AT167"/>
    <mergeCell ref="AU167:AX167"/>
    <mergeCell ref="AY167:BB167"/>
    <mergeCell ref="BC167:BF167"/>
    <mergeCell ref="BG167:BH167"/>
    <mergeCell ref="A168:B168"/>
    <mergeCell ref="C168:AB168"/>
    <mergeCell ref="AC168:AD168"/>
    <mergeCell ref="AE168:AH168"/>
    <mergeCell ref="AI168:AL168"/>
    <mergeCell ref="A167:B167"/>
    <mergeCell ref="C167:AB167"/>
    <mergeCell ref="AC167:AD167"/>
    <mergeCell ref="AE167:AH167"/>
    <mergeCell ref="AI167:AL167"/>
    <mergeCell ref="AM167:AP167"/>
    <mergeCell ref="AM166:AP166"/>
    <mergeCell ref="AQ166:AT166"/>
    <mergeCell ref="AU166:AX166"/>
    <mergeCell ref="AY166:BB166"/>
    <mergeCell ref="BC166:BF166"/>
    <mergeCell ref="BG166:BH166"/>
    <mergeCell ref="AQ165:AT165"/>
    <mergeCell ref="AU165:AX165"/>
    <mergeCell ref="AY165:BB165"/>
    <mergeCell ref="BC165:BF165"/>
    <mergeCell ref="BG165:BH165"/>
    <mergeCell ref="A166:B166"/>
    <mergeCell ref="C166:AB166"/>
    <mergeCell ref="AC166:AD166"/>
    <mergeCell ref="AE166:AH166"/>
    <mergeCell ref="AI166:AL166"/>
    <mergeCell ref="A165:B165"/>
    <mergeCell ref="C165:AB165"/>
    <mergeCell ref="AC165:AD165"/>
    <mergeCell ref="AE165:AH165"/>
    <mergeCell ref="AI165:AL165"/>
    <mergeCell ref="AM165:AP165"/>
    <mergeCell ref="AM164:AP164"/>
    <mergeCell ref="AQ164:AT164"/>
    <mergeCell ref="AU164:AX164"/>
    <mergeCell ref="AY164:BB164"/>
    <mergeCell ref="BC164:BF164"/>
    <mergeCell ref="BG164:BH164"/>
    <mergeCell ref="AQ163:AT163"/>
    <mergeCell ref="AU163:AX163"/>
    <mergeCell ref="AY163:BB163"/>
    <mergeCell ref="BC163:BF163"/>
    <mergeCell ref="BG163:BH163"/>
    <mergeCell ref="A164:B164"/>
    <mergeCell ref="C164:AB164"/>
    <mergeCell ref="AC164:AD164"/>
    <mergeCell ref="AE164:AH164"/>
    <mergeCell ref="AI164:AL164"/>
    <mergeCell ref="A163:B163"/>
    <mergeCell ref="C163:AB163"/>
    <mergeCell ref="AC163:AD163"/>
    <mergeCell ref="AE163:AH163"/>
    <mergeCell ref="AI163:AL163"/>
    <mergeCell ref="AM163:AP163"/>
    <mergeCell ref="AM162:AP162"/>
    <mergeCell ref="AQ162:AT162"/>
    <mergeCell ref="AU162:AX162"/>
    <mergeCell ref="AY162:BB162"/>
    <mergeCell ref="BC162:BF162"/>
    <mergeCell ref="BG162:BH162"/>
    <mergeCell ref="AQ161:AT161"/>
    <mergeCell ref="AU161:AX161"/>
    <mergeCell ref="AY161:BB161"/>
    <mergeCell ref="BC161:BF161"/>
    <mergeCell ref="BG161:BH161"/>
    <mergeCell ref="A162:B162"/>
    <mergeCell ref="C162:AB162"/>
    <mergeCell ref="AC162:AD162"/>
    <mergeCell ref="AE162:AH162"/>
    <mergeCell ref="AI162:AL162"/>
    <mergeCell ref="A161:B161"/>
    <mergeCell ref="C161:AB161"/>
    <mergeCell ref="AC161:AD161"/>
    <mergeCell ref="AE161:AH161"/>
    <mergeCell ref="AI161:AL161"/>
    <mergeCell ref="AM161:AP161"/>
    <mergeCell ref="AM160:AP160"/>
    <mergeCell ref="AQ160:AT160"/>
    <mergeCell ref="AU160:AX160"/>
    <mergeCell ref="AY160:BB160"/>
    <mergeCell ref="BC160:BF160"/>
    <mergeCell ref="BG160:BH160"/>
    <mergeCell ref="AQ159:AT159"/>
    <mergeCell ref="AU159:AX159"/>
    <mergeCell ref="AY159:BB159"/>
    <mergeCell ref="BC159:BF159"/>
    <mergeCell ref="BG159:BH159"/>
    <mergeCell ref="A160:B160"/>
    <mergeCell ref="C160:AB160"/>
    <mergeCell ref="AC160:AD160"/>
    <mergeCell ref="AE160:AH160"/>
    <mergeCell ref="AI160:AL160"/>
    <mergeCell ref="A159:B159"/>
    <mergeCell ref="C159:AB159"/>
    <mergeCell ref="AC159:AD159"/>
    <mergeCell ref="AE159:AH159"/>
    <mergeCell ref="AI159:AL159"/>
    <mergeCell ref="AM159:AP159"/>
    <mergeCell ref="AM158:AP158"/>
    <mergeCell ref="AQ158:AT158"/>
    <mergeCell ref="AU158:AX158"/>
    <mergeCell ref="AY158:BB158"/>
    <mergeCell ref="BC158:BF158"/>
    <mergeCell ref="BG158:BH158"/>
    <mergeCell ref="AQ157:AT157"/>
    <mergeCell ref="AU157:AX157"/>
    <mergeCell ref="AY157:BB157"/>
    <mergeCell ref="BC157:BF157"/>
    <mergeCell ref="BG157:BH157"/>
    <mergeCell ref="A158:B158"/>
    <mergeCell ref="C158:AB158"/>
    <mergeCell ref="AC158:AD158"/>
    <mergeCell ref="AE158:AH158"/>
    <mergeCell ref="AI158:AL158"/>
    <mergeCell ref="A157:B157"/>
    <mergeCell ref="C157:AB157"/>
    <mergeCell ref="AC157:AD157"/>
    <mergeCell ref="AE157:AH157"/>
    <mergeCell ref="AI157:AL157"/>
    <mergeCell ref="AM157:AP157"/>
    <mergeCell ref="AM156:AP156"/>
    <mergeCell ref="AQ156:AT156"/>
    <mergeCell ref="AU156:AX156"/>
    <mergeCell ref="AY156:BB156"/>
    <mergeCell ref="BC156:BF156"/>
    <mergeCell ref="BG156:BH156"/>
    <mergeCell ref="AQ155:AT155"/>
    <mergeCell ref="AU155:AX155"/>
    <mergeCell ref="AY155:BB155"/>
    <mergeCell ref="BC155:BF155"/>
    <mergeCell ref="BG155:BH155"/>
    <mergeCell ref="A156:B156"/>
    <mergeCell ref="C156:AB156"/>
    <mergeCell ref="AC156:AD156"/>
    <mergeCell ref="AE156:AH156"/>
    <mergeCell ref="AI156:AL156"/>
    <mergeCell ref="A155:B155"/>
    <mergeCell ref="C155:AB155"/>
    <mergeCell ref="AC155:AD155"/>
    <mergeCell ref="AE155:AH155"/>
    <mergeCell ref="AI155:AL155"/>
    <mergeCell ref="AM155:AP155"/>
    <mergeCell ref="AM154:AP154"/>
    <mergeCell ref="AQ154:AT154"/>
    <mergeCell ref="AU154:AX154"/>
    <mergeCell ref="AY154:BB154"/>
    <mergeCell ref="BC154:BF154"/>
    <mergeCell ref="BG154:BH154"/>
    <mergeCell ref="AQ153:AT153"/>
    <mergeCell ref="AU153:AX153"/>
    <mergeCell ref="AY153:BB153"/>
    <mergeCell ref="BC153:BF153"/>
    <mergeCell ref="BG153:BH153"/>
    <mergeCell ref="A154:B154"/>
    <mergeCell ref="C154:AB154"/>
    <mergeCell ref="AC154:AD154"/>
    <mergeCell ref="AE154:AH154"/>
    <mergeCell ref="AI154:AL154"/>
    <mergeCell ref="A153:B153"/>
    <mergeCell ref="C153:AB153"/>
    <mergeCell ref="AC153:AD153"/>
    <mergeCell ref="AE153:AH153"/>
    <mergeCell ref="AI153:AL153"/>
    <mergeCell ref="AM153:AP153"/>
    <mergeCell ref="AM152:AP152"/>
    <mergeCell ref="AQ152:AT152"/>
    <mergeCell ref="AU152:AX152"/>
    <mergeCell ref="AY152:BB152"/>
    <mergeCell ref="BC152:BF152"/>
    <mergeCell ref="BG152:BH152"/>
    <mergeCell ref="AQ151:AT151"/>
    <mergeCell ref="AU151:AX151"/>
    <mergeCell ref="AY151:BB151"/>
    <mergeCell ref="BC151:BF151"/>
    <mergeCell ref="BG151:BH151"/>
    <mergeCell ref="A152:B152"/>
    <mergeCell ref="C152:AB152"/>
    <mergeCell ref="AC152:AD152"/>
    <mergeCell ref="AE152:AH152"/>
    <mergeCell ref="AI152:AL152"/>
    <mergeCell ref="A151:B151"/>
    <mergeCell ref="C151:AB151"/>
    <mergeCell ref="AC151:AD151"/>
    <mergeCell ref="AE151:AH151"/>
    <mergeCell ref="AI151:AL151"/>
    <mergeCell ref="AM151:AP151"/>
    <mergeCell ref="C145:AB145"/>
    <mergeCell ref="AC145:AD145"/>
    <mergeCell ref="AE145:AH145"/>
    <mergeCell ref="AI145:AL145"/>
    <mergeCell ref="A146:B146"/>
    <mergeCell ref="C146:AB146"/>
    <mergeCell ref="AC146:AD146"/>
    <mergeCell ref="AE146:AH146"/>
    <mergeCell ref="AM146:AP146"/>
    <mergeCell ref="AM145:AP145"/>
    <mergeCell ref="AE149:AH149"/>
    <mergeCell ref="AI149:AL149"/>
    <mergeCell ref="A148:B148"/>
    <mergeCell ref="C148:AB148"/>
    <mergeCell ref="A145:B145"/>
    <mergeCell ref="AQ150:AT150"/>
    <mergeCell ref="C143:AB143"/>
    <mergeCell ref="AC143:AD143"/>
    <mergeCell ref="AE143:AH143"/>
    <mergeCell ref="AI143:AL143"/>
    <mergeCell ref="AQ145:AT145"/>
    <mergeCell ref="AU145:AX145"/>
    <mergeCell ref="A142:B142"/>
    <mergeCell ref="C142:AB142"/>
    <mergeCell ref="AC142:AD142"/>
    <mergeCell ref="AE142:AH142"/>
    <mergeCell ref="AI142:AL142"/>
    <mergeCell ref="AM142:AP142"/>
    <mergeCell ref="AI139:AL139"/>
    <mergeCell ref="AU136:AX136"/>
    <mergeCell ref="AY136:BB136"/>
    <mergeCell ref="BC136:BF136"/>
    <mergeCell ref="BG136:BH136"/>
    <mergeCell ref="AU139:AX139"/>
    <mergeCell ref="AY139:BB139"/>
    <mergeCell ref="BC139:BF139"/>
    <mergeCell ref="AU137:AX137"/>
    <mergeCell ref="AY137:BB137"/>
    <mergeCell ref="BC137:BF137"/>
    <mergeCell ref="BG137:BH137"/>
    <mergeCell ref="AE138:AH138"/>
    <mergeCell ref="AI138:AL138"/>
    <mergeCell ref="AQ140:AT140"/>
    <mergeCell ref="AU140:AX140"/>
    <mergeCell ref="AY140:BB140"/>
    <mergeCell ref="BC140:BF140"/>
    <mergeCell ref="BG140:BH140"/>
    <mergeCell ref="AE139:AH139"/>
    <mergeCell ref="AQ135:AT135"/>
    <mergeCell ref="AU135:AX135"/>
    <mergeCell ref="AY135:BB135"/>
    <mergeCell ref="BC135:BF135"/>
    <mergeCell ref="BG135:BH135"/>
    <mergeCell ref="A136:B136"/>
    <mergeCell ref="C136:AB136"/>
    <mergeCell ref="AC136:AD136"/>
    <mergeCell ref="AE136:AH136"/>
    <mergeCell ref="AI136:AL136"/>
    <mergeCell ref="A135:B135"/>
    <mergeCell ref="C135:AB135"/>
    <mergeCell ref="AC135:AD135"/>
    <mergeCell ref="AE135:AH135"/>
    <mergeCell ref="AI135:AL135"/>
    <mergeCell ref="AM135:AP135"/>
    <mergeCell ref="AM136:AP136"/>
    <mergeCell ref="AQ136:AT136"/>
    <mergeCell ref="AM134:AP134"/>
    <mergeCell ref="AQ134:AT134"/>
    <mergeCell ref="AU134:AX134"/>
    <mergeCell ref="AY134:BB134"/>
    <mergeCell ref="BC134:BF134"/>
    <mergeCell ref="BG134:BH134"/>
    <mergeCell ref="AQ133:AT133"/>
    <mergeCell ref="AU133:AX133"/>
    <mergeCell ref="AY133:BB133"/>
    <mergeCell ref="BC133:BF133"/>
    <mergeCell ref="BG133:BH133"/>
    <mergeCell ref="A134:B134"/>
    <mergeCell ref="C134:AB134"/>
    <mergeCell ref="AC134:AD134"/>
    <mergeCell ref="AE134:AH134"/>
    <mergeCell ref="AI134:AL134"/>
    <mergeCell ref="A133:B133"/>
    <mergeCell ref="C133:AB133"/>
    <mergeCell ref="AC133:AD133"/>
    <mergeCell ref="AE133:AH133"/>
    <mergeCell ref="AI133:AL133"/>
    <mergeCell ref="AM133:AP133"/>
    <mergeCell ref="AM132:AP132"/>
    <mergeCell ref="AQ132:AT132"/>
    <mergeCell ref="AU132:AX132"/>
    <mergeCell ref="AY132:BB132"/>
    <mergeCell ref="BC132:BF132"/>
    <mergeCell ref="BG132:BH132"/>
    <mergeCell ref="AQ131:AT131"/>
    <mergeCell ref="AU131:AX131"/>
    <mergeCell ref="AY131:BB131"/>
    <mergeCell ref="BC131:BF131"/>
    <mergeCell ref="BG131:BH131"/>
    <mergeCell ref="A132:B132"/>
    <mergeCell ref="C132:AB132"/>
    <mergeCell ref="AC132:AD132"/>
    <mergeCell ref="AE132:AH132"/>
    <mergeCell ref="AI132:AL132"/>
    <mergeCell ref="A131:B131"/>
    <mergeCell ref="C131:AB131"/>
    <mergeCell ref="AC131:AD131"/>
    <mergeCell ref="AE131:AH131"/>
    <mergeCell ref="AI131:AL131"/>
    <mergeCell ref="AM131:AP131"/>
    <mergeCell ref="AM130:AP130"/>
    <mergeCell ref="AQ130:AT130"/>
    <mergeCell ref="AU130:AX130"/>
    <mergeCell ref="AY130:BB130"/>
    <mergeCell ref="BC130:BF130"/>
    <mergeCell ref="BG130:BH130"/>
    <mergeCell ref="AQ129:AT129"/>
    <mergeCell ref="AU129:AX129"/>
    <mergeCell ref="AY129:BB129"/>
    <mergeCell ref="BC129:BF129"/>
    <mergeCell ref="BG129:BH129"/>
    <mergeCell ref="A130:B130"/>
    <mergeCell ref="C130:AB130"/>
    <mergeCell ref="AC130:AD130"/>
    <mergeCell ref="AE130:AH130"/>
    <mergeCell ref="AI130:AL130"/>
    <mergeCell ref="A129:B129"/>
    <mergeCell ref="C129:AB129"/>
    <mergeCell ref="AC129:AD129"/>
    <mergeCell ref="AE129:AH129"/>
    <mergeCell ref="AI129:AL129"/>
    <mergeCell ref="AM129:AP129"/>
    <mergeCell ref="AM128:AP128"/>
    <mergeCell ref="AQ128:AT128"/>
    <mergeCell ref="AU128:AX128"/>
    <mergeCell ref="AY128:BB128"/>
    <mergeCell ref="BC128:BF128"/>
    <mergeCell ref="BG128:BH128"/>
    <mergeCell ref="AQ127:AT127"/>
    <mergeCell ref="AU127:AX127"/>
    <mergeCell ref="AY127:BB127"/>
    <mergeCell ref="BC127:BF127"/>
    <mergeCell ref="BG127:BH127"/>
    <mergeCell ref="A128:B128"/>
    <mergeCell ref="C128:AB128"/>
    <mergeCell ref="AC128:AD128"/>
    <mergeCell ref="AE128:AH128"/>
    <mergeCell ref="AI128:AL128"/>
    <mergeCell ref="A127:B127"/>
    <mergeCell ref="C127:AB127"/>
    <mergeCell ref="AC127:AD127"/>
    <mergeCell ref="AE127:AH127"/>
    <mergeCell ref="AI127:AL127"/>
    <mergeCell ref="AM127:AP127"/>
    <mergeCell ref="AM126:AP126"/>
    <mergeCell ref="AQ126:AT126"/>
    <mergeCell ref="AU126:AX126"/>
    <mergeCell ref="AY126:BB126"/>
    <mergeCell ref="BC126:BF126"/>
    <mergeCell ref="BG126:BH126"/>
    <mergeCell ref="AQ125:AT125"/>
    <mergeCell ref="AU125:AX125"/>
    <mergeCell ref="AY125:BB125"/>
    <mergeCell ref="BC125:BF125"/>
    <mergeCell ref="BG125:BH125"/>
    <mergeCell ref="A126:B126"/>
    <mergeCell ref="C126:AB126"/>
    <mergeCell ref="AC126:AD126"/>
    <mergeCell ref="AE126:AH126"/>
    <mergeCell ref="AI126:AL126"/>
    <mergeCell ref="A125:B125"/>
    <mergeCell ref="C125:AB125"/>
    <mergeCell ref="AC125:AD125"/>
    <mergeCell ref="AE125:AH125"/>
    <mergeCell ref="AI125:AL125"/>
    <mergeCell ref="AM125:AP125"/>
    <mergeCell ref="AM124:AP124"/>
    <mergeCell ref="AQ124:AT124"/>
    <mergeCell ref="AU124:AX124"/>
    <mergeCell ref="AY124:BB124"/>
    <mergeCell ref="BC124:BF124"/>
    <mergeCell ref="BG124:BH124"/>
    <mergeCell ref="AQ123:AT123"/>
    <mergeCell ref="AU123:AX123"/>
    <mergeCell ref="AY123:BB123"/>
    <mergeCell ref="BC123:BF123"/>
    <mergeCell ref="BG123:BH123"/>
    <mergeCell ref="A124:B124"/>
    <mergeCell ref="C124:AB124"/>
    <mergeCell ref="AC124:AD124"/>
    <mergeCell ref="AE124:AH124"/>
    <mergeCell ref="AI124:AL124"/>
    <mergeCell ref="A123:B123"/>
    <mergeCell ref="C123:AB123"/>
    <mergeCell ref="AC123:AD123"/>
    <mergeCell ref="AE123:AH123"/>
    <mergeCell ref="AI123:AL123"/>
    <mergeCell ref="AM123:AP123"/>
    <mergeCell ref="AM122:AP122"/>
    <mergeCell ref="AQ122:AT122"/>
    <mergeCell ref="AU122:AX122"/>
    <mergeCell ref="AY122:BB122"/>
    <mergeCell ref="BC122:BF122"/>
    <mergeCell ref="BG122:BH122"/>
    <mergeCell ref="AQ121:AT121"/>
    <mergeCell ref="AU121:AX121"/>
    <mergeCell ref="AY121:BB121"/>
    <mergeCell ref="BC121:BF121"/>
    <mergeCell ref="BG121:BH121"/>
    <mergeCell ref="A122:B122"/>
    <mergeCell ref="C122:AB122"/>
    <mergeCell ref="AC122:AD122"/>
    <mergeCell ref="AE122:AH122"/>
    <mergeCell ref="AI122:AL122"/>
    <mergeCell ref="A121:B121"/>
    <mergeCell ref="C121:AB121"/>
    <mergeCell ref="AC121:AD121"/>
    <mergeCell ref="AE121:AH121"/>
    <mergeCell ref="AI121:AL121"/>
    <mergeCell ref="AM121:AP121"/>
    <mergeCell ref="AM120:AP120"/>
    <mergeCell ref="AQ120:AT120"/>
    <mergeCell ref="AU120:AX120"/>
    <mergeCell ref="AY120:BB120"/>
    <mergeCell ref="BC120:BF120"/>
    <mergeCell ref="BG120:BH120"/>
    <mergeCell ref="AQ119:AT119"/>
    <mergeCell ref="AU119:AX119"/>
    <mergeCell ref="AY119:BB119"/>
    <mergeCell ref="BC119:BF119"/>
    <mergeCell ref="BG119:BH119"/>
    <mergeCell ref="A120:B120"/>
    <mergeCell ref="C120:AB120"/>
    <mergeCell ref="AC120:AD120"/>
    <mergeCell ref="AE120:AH120"/>
    <mergeCell ref="AI120:AL120"/>
    <mergeCell ref="A119:B119"/>
    <mergeCell ref="C119:AB119"/>
    <mergeCell ref="AC119:AD119"/>
    <mergeCell ref="AE119:AH119"/>
    <mergeCell ref="AI119:AL119"/>
    <mergeCell ref="AM119:AP119"/>
    <mergeCell ref="AM118:AP118"/>
    <mergeCell ref="AQ118:AT118"/>
    <mergeCell ref="AU118:AX118"/>
    <mergeCell ref="AY118:BB118"/>
    <mergeCell ref="BC118:BF118"/>
    <mergeCell ref="BG118:BH118"/>
    <mergeCell ref="AQ117:AT117"/>
    <mergeCell ref="AU117:AX117"/>
    <mergeCell ref="AY117:BB117"/>
    <mergeCell ref="BC117:BF117"/>
    <mergeCell ref="BG117:BH117"/>
    <mergeCell ref="A118:B118"/>
    <mergeCell ref="C118:AB118"/>
    <mergeCell ref="AC118:AD118"/>
    <mergeCell ref="AE118:AH118"/>
    <mergeCell ref="AI118:AL118"/>
    <mergeCell ref="A117:B117"/>
    <mergeCell ref="C117:AB117"/>
    <mergeCell ref="AC117:AD117"/>
    <mergeCell ref="AE117:AH117"/>
    <mergeCell ref="AI117:AL117"/>
    <mergeCell ref="AM117:AP117"/>
    <mergeCell ref="AQ115:AT115"/>
    <mergeCell ref="AU115:AX115"/>
    <mergeCell ref="AY115:BB115"/>
    <mergeCell ref="BC115:BF115"/>
    <mergeCell ref="BG115:BH115"/>
    <mergeCell ref="A116:B116"/>
    <mergeCell ref="A115:B115"/>
    <mergeCell ref="C115:AB115"/>
    <mergeCell ref="AC115:AD115"/>
    <mergeCell ref="AE115:AH115"/>
    <mergeCell ref="AI115:AL115"/>
    <mergeCell ref="AM115:AP115"/>
    <mergeCell ref="AE116:AH116"/>
    <mergeCell ref="AM114:AP114"/>
    <mergeCell ref="AQ114:AT114"/>
    <mergeCell ref="AU114:AX114"/>
    <mergeCell ref="AY114:BB114"/>
    <mergeCell ref="BC114:BF114"/>
    <mergeCell ref="BG114:BH114"/>
    <mergeCell ref="AQ116:AT116"/>
    <mergeCell ref="AY116:BB116"/>
    <mergeCell ref="AI116:AL116"/>
    <mergeCell ref="AM116:AP116"/>
    <mergeCell ref="AU116:AX116"/>
    <mergeCell ref="BC116:BF116"/>
    <mergeCell ref="BG116:BH116"/>
    <mergeCell ref="AQ113:AT113"/>
    <mergeCell ref="AU113:AX113"/>
    <mergeCell ref="AY113:BB113"/>
    <mergeCell ref="BC113:BF113"/>
    <mergeCell ref="BG113:BH113"/>
    <mergeCell ref="A114:B114"/>
    <mergeCell ref="C114:AB114"/>
    <mergeCell ref="AC114:AD114"/>
    <mergeCell ref="AE114:AH114"/>
    <mergeCell ref="AI114:AL114"/>
    <mergeCell ref="A113:B113"/>
    <mergeCell ref="C113:AB113"/>
    <mergeCell ref="AC113:AD113"/>
    <mergeCell ref="AE113:AH113"/>
    <mergeCell ref="AI113:AL113"/>
    <mergeCell ref="AM113:AP113"/>
    <mergeCell ref="AM112:AP112"/>
    <mergeCell ref="AQ112:AT112"/>
    <mergeCell ref="AU112:AX112"/>
    <mergeCell ref="AY112:BB112"/>
    <mergeCell ref="BC112:BF112"/>
    <mergeCell ref="BG112:BH112"/>
    <mergeCell ref="AQ111:AT111"/>
    <mergeCell ref="AU111:AX111"/>
    <mergeCell ref="AY111:BB111"/>
    <mergeCell ref="BC111:BF111"/>
    <mergeCell ref="BG111:BH111"/>
    <mergeCell ref="A112:B112"/>
    <mergeCell ref="C112:AB112"/>
    <mergeCell ref="AC112:AD112"/>
    <mergeCell ref="AE112:AH112"/>
    <mergeCell ref="AI112:AL112"/>
    <mergeCell ref="A111:B111"/>
    <mergeCell ref="C111:AB111"/>
    <mergeCell ref="AC111:AD111"/>
    <mergeCell ref="AE111:AH111"/>
    <mergeCell ref="AI111:AL111"/>
    <mergeCell ref="AM111:AP111"/>
    <mergeCell ref="AM110:AP110"/>
    <mergeCell ref="AQ110:AT110"/>
    <mergeCell ref="AU110:AX110"/>
    <mergeCell ref="AY110:BB110"/>
    <mergeCell ref="BC110:BF110"/>
    <mergeCell ref="BG110:BH110"/>
    <mergeCell ref="AQ109:AT109"/>
    <mergeCell ref="AU109:AX109"/>
    <mergeCell ref="AY109:BB109"/>
    <mergeCell ref="BC109:BF109"/>
    <mergeCell ref="BG109:BH109"/>
    <mergeCell ref="A110:B110"/>
    <mergeCell ref="C110:AB110"/>
    <mergeCell ref="AC110:AD110"/>
    <mergeCell ref="AE110:AH110"/>
    <mergeCell ref="AI110:AL110"/>
    <mergeCell ref="A109:B109"/>
    <mergeCell ref="C109:AB109"/>
    <mergeCell ref="AC109:AD109"/>
    <mergeCell ref="AE109:AH109"/>
    <mergeCell ref="AI109:AL109"/>
    <mergeCell ref="AM109:AP109"/>
    <mergeCell ref="AM108:AP108"/>
    <mergeCell ref="AQ108:AT108"/>
    <mergeCell ref="AU108:AX108"/>
    <mergeCell ref="AY108:BB108"/>
    <mergeCell ref="BC108:BF108"/>
    <mergeCell ref="BG108:BH108"/>
    <mergeCell ref="AQ107:AT107"/>
    <mergeCell ref="AU107:AX107"/>
    <mergeCell ref="AY107:BB107"/>
    <mergeCell ref="BC107:BF107"/>
    <mergeCell ref="BG107:BH107"/>
    <mergeCell ref="A108:B108"/>
    <mergeCell ref="C108:AB108"/>
    <mergeCell ref="AC108:AD108"/>
    <mergeCell ref="AE108:AH108"/>
    <mergeCell ref="AI108:AL108"/>
    <mergeCell ref="A107:B107"/>
    <mergeCell ref="C107:AB107"/>
    <mergeCell ref="AC107:AD107"/>
    <mergeCell ref="AE107:AH107"/>
    <mergeCell ref="AI107:AL107"/>
    <mergeCell ref="AM107:AP107"/>
    <mergeCell ref="AM106:AP106"/>
    <mergeCell ref="AQ106:AT106"/>
    <mergeCell ref="AU106:AX106"/>
    <mergeCell ref="AY106:BB106"/>
    <mergeCell ref="BC106:BF106"/>
    <mergeCell ref="BG106:BH106"/>
    <mergeCell ref="AQ105:AT105"/>
    <mergeCell ref="AU105:AX105"/>
    <mergeCell ref="AY105:BB105"/>
    <mergeCell ref="BC105:BF105"/>
    <mergeCell ref="BG105:BH105"/>
    <mergeCell ref="A106:B106"/>
    <mergeCell ref="C106:AB106"/>
    <mergeCell ref="AC106:AD106"/>
    <mergeCell ref="AE106:AH106"/>
    <mergeCell ref="AI106:AL106"/>
    <mergeCell ref="A105:B105"/>
    <mergeCell ref="C105:AB105"/>
    <mergeCell ref="AC105:AD105"/>
    <mergeCell ref="AE105:AH105"/>
    <mergeCell ref="AI105:AL105"/>
    <mergeCell ref="AM105:AP105"/>
    <mergeCell ref="AM104:AP104"/>
    <mergeCell ref="AQ104:AT104"/>
    <mergeCell ref="AU104:AX104"/>
    <mergeCell ref="AY104:BB104"/>
    <mergeCell ref="BC104:BF104"/>
    <mergeCell ref="BG104:BH104"/>
    <mergeCell ref="AQ103:AT103"/>
    <mergeCell ref="AU103:AX103"/>
    <mergeCell ref="AY103:BB103"/>
    <mergeCell ref="BC103:BF103"/>
    <mergeCell ref="BG103:BH103"/>
    <mergeCell ref="A104:B104"/>
    <mergeCell ref="C104:AB104"/>
    <mergeCell ref="AC104:AD104"/>
    <mergeCell ref="AE104:AH104"/>
    <mergeCell ref="AI104:AL104"/>
    <mergeCell ref="A103:B103"/>
    <mergeCell ref="C103:AB103"/>
    <mergeCell ref="AC103:AD103"/>
    <mergeCell ref="AE103:AH103"/>
    <mergeCell ref="AI103:AL103"/>
    <mergeCell ref="AM103:AP103"/>
    <mergeCell ref="AM102:AP102"/>
    <mergeCell ref="AQ102:AT102"/>
    <mergeCell ref="AU102:AX102"/>
    <mergeCell ref="AY102:BB102"/>
    <mergeCell ref="BC102:BF102"/>
    <mergeCell ref="BG102:BH102"/>
    <mergeCell ref="AQ101:AT101"/>
    <mergeCell ref="AU101:AX101"/>
    <mergeCell ref="AY101:BB101"/>
    <mergeCell ref="BC101:BF101"/>
    <mergeCell ref="BG101:BH101"/>
    <mergeCell ref="A102:B102"/>
    <mergeCell ref="C102:AB102"/>
    <mergeCell ref="AC102:AD102"/>
    <mergeCell ref="AE102:AH102"/>
    <mergeCell ref="AI102:AL102"/>
    <mergeCell ref="A101:B101"/>
    <mergeCell ref="C101:AB101"/>
    <mergeCell ref="AC101:AD101"/>
    <mergeCell ref="AE101:AH101"/>
    <mergeCell ref="AI101:AL101"/>
    <mergeCell ref="AM101:AP101"/>
    <mergeCell ref="AM100:AP100"/>
    <mergeCell ref="AQ100:AT100"/>
    <mergeCell ref="AU100:AX100"/>
    <mergeCell ref="AY100:BB100"/>
    <mergeCell ref="BC100:BF100"/>
    <mergeCell ref="BG100:BH100"/>
    <mergeCell ref="AQ99:AT99"/>
    <mergeCell ref="AU99:AX99"/>
    <mergeCell ref="AY99:BB99"/>
    <mergeCell ref="BC99:BF99"/>
    <mergeCell ref="BG99:BH99"/>
    <mergeCell ref="A100:B100"/>
    <mergeCell ref="C100:AB100"/>
    <mergeCell ref="AC100:AD100"/>
    <mergeCell ref="AE100:AH100"/>
    <mergeCell ref="AI100:AL100"/>
    <mergeCell ref="A99:B99"/>
    <mergeCell ref="C99:AB99"/>
    <mergeCell ref="AC99:AD99"/>
    <mergeCell ref="AE99:AH99"/>
    <mergeCell ref="AI99:AL99"/>
    <mergeCell ref="AM99:AP99"/>
    <mergeCell ref="AM98:AP98"/>
    <mergeCell ref="AQ98:AT98"/>
    <mergeCell ref="AU98:AX98"/>
    <mergeCell ref="AY98:BB98"/>
    <mergeCell ref="BC98:BF98"/>
    <mergeCell ref="BG98:BH98"/>
    <mergeCell ref="AQ97:AT97"/>
    <mergeCell ref="AU97:AX97"/>
    <mergeCell ref="AY97:BB97"/>
    <mergeCell ref="BC97:BF97"/>
    <mergeCell ref="BG97:BH97"/>
    <mergeCell ref="A98:B98"/>
    <mergeCell ref="C98:AB98"/>
    <mergeCell ref="AC98:AD98"/>
    <mergeCell ref="AE98:AH98"/>
    <mergeCell ref="AI98:AL98"/>
    <mergeCell ref="A97:B97"/>
    <mergeCell ref="C97:AB97"/>
    <mergeCell ref="AC97:AD97"/>
    <mergeCell ref="AE97:AH97"/>
    <mergeCell ref="AI97:AL97"/>
    <mergeCell ref="AM97:AP97"/>
    <mergeCell ref="AM96:AP96"/>
    <mergeCell ref="AQ96:AT96"/>
    <mergeCell ref="AU96:AX96"/>
    <mergeCell ref="AY96:BB96"/>
    <mergeCell ref="BC96:BF96"/>
    <mergeCell ref="BG96:BH96"/>
    <mergeCell ref="AQ95:AT95"/>
    <mergeCell ref="AU95:AX95"/>
    <mergeCell ref="AY95:BB95"/>
    <mergeCell ref="BC95:BF95"/>
    <mergeCell ref="BG95:BH95"/>
    <mergeCell ref="A96:B96"/>
    <mergeCell ref="C96:AB96"/>
    <mergeCell ref="AC96:AD96"/>
    <mergeCell ref="AE96:AH96"/>
    <mergeCell ref="AI96:AL96"/>
    <mergeCell ref="A95:B95"/>
    <mergeCell ref="C95:AB95"/>
    <mergeCell ref="AC95:AD95"/>
    <mergeCell ref="AE95:AH95"/>
    <mergeCell ref="AI95:AL95"/>
    <mergeCell ref="AM95:AP95"/>
    <mergeCell ref="AM94:AP94"/>
    <mergeCell ref="AQ94:AT94"/>
    <mergeCell ref="AU94:AX94"/>
    <mergeCell ref="AY94:BB94"/>
    <mergeCell ref="BC94:BF94"/>
    <mergeCell ref="BG94:BH94"/>
    <mergeCell ref="AQ93:AT93"/>
    <mergeCell ref="AU93:AX93"/>
    <mergeCell ref="AY93:BB93"/>
    <mergeCell ref="BC93:BF93"/>
    <mergeCell ref="BG93:BH93"/>
    <mergeCell ref="A94:B94"/>
    <mergeCell ref="C94:AB94"/>
    <mergeCell ref="AC94:AD94"/>
    <mergeCell ref="AE94:AH94"/>
    <mergeCell ref="AI94:AL94"/>
    <mergeCell ref="A93:B93"/>
    <mergeCell ref="C93:AB93"/>
    <mergeCell ref="AC93:AD93"/>
    <mergeCell ref="AE93:AH93"/>
    <mergeCell ref="AI93:AL93"/>
    <mergeCell ref="AM93:AP93"/>
    <mergeCell ref="AM92:AP92"/>
    <mergeCell ref="AQ92:AT92"/>
    <mergeCell ref="AU92:AX92"/>
    <mergeCell ref="AY92:BB92"/>
    <mergeCell ref="BC92:BF92"/>
    <mergeCell ref="BG92:BH92"/>
    <mergeCell ref="AQ91:AT91"/>
    <mergeCell ref="AU91:AX91"/>
    <mergeCell ref="AY91:BB91"/>
    <mergeCell ref="BC91:BF91"/>
    <mergeCell ref="BG91:BH91"/>
    <mergeCell ref="A92:B92"/>
    <mergeCell ref="C92:AB92"/>
    <mergeCell ref="AC92:AD92"/>
    <mergeCell ref="AE92:AH92"/>
    <mergeCell ref="AI92:AL92"/>
    <mergeCell ref="A91:B91"/>
    <mergeCell ref="C91:AB91"/>
    <mergeCell ref="AC91:AD91"/>
    <mergeCell ref="AE91:AH91"/>
    <mergeCell ref="AI91:AL91"/>
    <mergeCell ref="AM91:AP91"/>
    <mergeCell ref="AM90:AP90"/>
    <mergeCell ref="AQ90:AT90"/>
    <mergeCell ref="AU90:AX90"/>
    <mergeCell ref="AY90:BB90"/>
    <mergeCell ref="BC90:BF90"/>
    <mergeCell ref="BG90:BH90"/>
    <mergeCell ref="AQ89:AT89"/>
    <mergeCell ref="AU89:AX89"/>
    <mergeCell ref="AY89:BB89"/>
    <mergeCell ref="BC89:BF89"/>
    <mergeCell ref="BG89:BH89"/>
    <mergeCell ref="A90:B90"/>
    <mergeCell ref="C90:AB90"/>
    <mergeCell ref="AC90:AD90"/>
    <mergeCell ref="AE90:AH90"/>
    <mergeCell ref="AI90:AL90"/>
    <mergeCell ref="A89:B89"/>
    <mergeCell ref="C89:AB89"/>
    <mergeCell ref="AC89:AD89"/>
    <mergeCell ref="AE89:AH89"/>
    <mergeCell ref="AI89:AL89"/>
    <mergeCell ref="AM89:AP89"/>
    <mergeCell ref="AM87:AP87"/>
    <mergeCell ref="AQ87:AT87"/>
    <mergeCell ref="AU87:AX87"/>
    <mergeCell ref="AY87:BB87"/>
    <mergeCell ref="BC87:BF87"/>
    <mergeCell ref="BG87:BH87"/>
    <mergeCell ref="AY88:BB88"/>
    <mergeCell ref="BC88:BF88"/>
    <mergeCell ref="BG88:BH88"/>
    <mergeCell ref="A88:B88"/>
    <mergeCell ref="C88:AB88"/>
    <mergeCell ref="AC88:AD88"/>
    <mergeCell ref="AE88:AH88"/>
    <mergeCell ref="AI88:AL88"/>
    <mergeCell ref="AM88:AP88"/>
    <mergeCell ref="AQ86:AT86"/>
    <mergeCell ref="AU86:AX86"/>
    <mergeCell ref="AY86:BB86"/>
    <mergeCell ref="BC86:BF86"/>
    <mergeCell ref="BG86:BH86"/>
    <mergeCell ref="A87:B87"/>
    <mergeCell ref="C87:AB87"/>
    <mergeCell ref="AC87:AD87"/>
    <mergeCell ref="AE87:AH87"/>
    <mergeCell ref="AI87:AL87"/>
    <mergeCell ref="A86:B86"/>
    <mergeCell ref="C86:AB86"/>
    <mergeCell ref="AC86:AD86"/>
    <mergeCell ref="AE86:AH86"/>
    <mergeCell ref="AI86:AL86"/>
    <mergeCell ref="AM86:AP86"/>
    <mergeCell ref="AM85:AP85"/>
    <mergeCell ref="AQ85:AT85"/>
    <mergeCell ref="AU85:AX85"/>
    <mergeCell ref="AY85:BB85"/>
    <mergeCell ref="BC85:BF85"/>
    <mergeCell ref="BG85:BH85"/>
    <mergeCell ref="AQ84:AT84"/>
    <mergeCell ref="AU84:AX84"/>
    <mergeCell ref="AY84:BB84"/>
    <mergeCell ref="BC84:BF84"/>
    <mergeCell ref="BG84:BH84"/>
    <mergeCell ref="A85:B85"/>
    <mergeCell ref="C85:AB85"/>
    <mergeCell ref="AC85:AD85"/>
    <mergeCell ref="AE85:AH85"/>
    <mergeCell ref="AI85:AL85"/>
    <mergeCell ref="A84:B84"/>
    <mergeCell ref="C84:AB84"/>
    <mergeCell ref="AC84:AD84"/>
    <mergeCell ref="AE84:AH84"/>
    <mergeCell ref="AI84:AL84"/>
    <mergeCell ref="AM84:AP84"/>
    <mergeCell ref="AM83:AP83"/>
    <mergeCell ref="AQ83:AT83"/>
    <mergeCell ref="AU83:AX83"/>
    <mergeCell ref="AY83:BB83"/>
    <mergeCell ref="BC83:BF83"/>
    <mergeCell ref="BG83:BH83"/>
    <mergeCell ref="AQ82:AT82"/>
    <mergeCell ref="AU82:AX82"/>
    <mergeCell ref="AY82:BB82"/>
    <mergeCell ref="BC82:BF82"/>
    <mergeCell ref="BG82:BH82"/>
    <mergeCell ref="A83:B83"/>
    <mergeCell ref="C83:AB83"/>
    <mergeCell ref="AC83:AD83"/>
    <mergeCell ref="AE83:AH83"/>
    <mergeCell ref="AI83:AL83"/>
    <mergeCell ref="A82:B82"/>
    <mergeCell ref="C82:AB82"/>
    <mergeCell ref="AC82:AD82"/>
    <mergeCell ref="AE82:AH82"/>
    <mergeCell ref="AI82:AL82"/>
    <mergeCell ref="AM82:AP82"/>
    <mergeCell ref="AM81:AP81"/>
    <mergeCell ref="AQ81:AT81"/>
    <mergeCell ref="AU81:AX81"/>
    <mergeCell ref="AY81:BB81"/>
    <mergeCell ref="BC81:BF81"/>
    <mergeCell ref="BG81:BH81"/>
    <mergeCell ref="AQ80:AT80"/>
    <mergeCell ref="AU80:AX80"/>
    <mergeCell ref="AY80:BB80"/>
    <mergeCell ref="BC80:BF80"/>
    <mergeCell ref="BG80:BH80"/>
    <mergeCell ref="A81:B81"/>
    <mergeCell ref="C81:AB81"/>
    <mergeCell ref="AC81:AD81"/>
    <mergeCell ref="AE81:AH81"/>
    <mergeCell ref="AI81:AL81"/>
    <mergeCell ref="A80:B80"/>
    <mergeCell ref="C80:AB80"/>
    <mergeCell ref="AC80:AD80"/>
    <mergeCell ref="AE80:AH80"/>
    <mergeCell ref="AI80:AL80"/>
    <mergeCell ref="AM80:AP80"/>
    <mergeCell ref="AM79:AP79"/>
    <mergeCell ref="AQ79:AT79"/>
    <mergeCell ref="AU79:AX79"/>
    <mergeCell ref="AY79:BB79"/>
    <mergeCell ref="BC79:BF79"/>
    <mergeCell ref="BG79:BH79"/>
    <mergeCell ref="AQ78:AT78"/>
    <mergeCell ref="AU78:AX78"/>
    <mergeCell ref="AY78:BB78"/>
    <mergeCell ref="BC78:BF78"/>
    <mergeCell ref="BG78:BH78"/>
    <mergeCell ref="A79:B79"/>
    <mergeCell ref="C79:AB79"/>
    <mergeCell ref="AC79:AD79"/>
    <mergeCell ref="AE79:AH79"/>
    <mergeCell ref="AI79:AL79"/>
    <mergeCell ref="A78:B78"/>
    <mergeCell ref="C78:AB78"/>
    <mergeCell ref="AC78:AD78"/>
    <mergeCell ref="AE78:AH78"/>
    <mergeCell ref="AI78:AL78"/>
    <mergeCell ref="AM78:AP78"/>
    <mergeCell ref="AM77:AP77"/>
    <mergeCell ref="AQ77:AT77"/>
    <mergeCell ref="AU77:AX77"/>
    <mergeCell ref="AY77:BB77"/>
    <mergeCell ref="BC77:BF77"/>
    <mergeCell ref="BG77:BH77"/>
    <mergeCell ref="AQ76:AT76"/>
    <mergeCell ref="AU76:AX76"/>
    <mergeCell ref="AY76:BB76"/>
    <mergeCell ref="BC76:BF76"/>
    <mergeCell ref="BG76:BH76"/>
    <mergeCell ref="A77:B77"/>
    <mergeCell ref="C77:AB77"/>
    <mergeCell ref="AC77:AD77"/>
    <mergeCell ref="AE77:AH77"/>
    <mergeCell ref="AI77:AL77"/>
    <mergeCell ref="A76:B76"/>
    <mergeCell ref="C76:AB76"/>
    <mergeCell ref="AC76:AD76"/>
    <mergeCell ref="AE76:AH76"/>
    <mergeCell ref="AI76:AL76"/>
    <mergeCell ref="AM76:AP76"/>
    <mergeCell ref="AM75:AP75"/>
    <mergeCell ref="AQ75:AT75"/>
    <mergeCell ref="AU75:AX75"/>
    <mergeCell ref="AY75:BB75"/>
    <mergeCell ref="BC75:BF75"/>
    <mergeCell ref="BG75:BH75"/>
    <mergeCell ref="AQ74:AT74"/>
    <mergeCell ref="AU74:AX74"/>
    <mergeCell ref="AY74:BB74"/>
    <mergeCell ref="BC74:BF74"/>
    <mergeCell ref="BG74:BH74"/>
    <mergeCell ref="A75:B75"/>
    <mergeCell ref="C75:AB75"/>
    <mergeCell ref="AC75:AD75"/>
    <mergeCell ref="AE75:AH75"/>
    <mergeCell ref="AI75:AL75"/>
    <mergeCell ref="A74:B74"/>
    <mergeCell ref="C74:AB74"/>
    <mergeCell ref="AC74:AD74"/>
    <mergeCell ref="AE74:AH74"/>
    <mergeCell ref="AI74:AL74"/>
    <mergeCell ref="AM74:AP74"/>
    <mergeCell ref="AM73:AP73"/>
    <mergeCell ref="AQ73:AT73"/>
    <mergeCell ref="AU73:AX73"/>
    <mergeCell ref="AY73:BB73"/>
    <mergeCell ref="BC73:BF73"/>
    <mergeCell ref="BG73:BH73"/>
    <mergeCell ref="AQ72:AT72"/>
    <mergeCell ref="AU72:AX72"/>
    <mergeCell ref="AY72:BB72"/>
    <mergeCell ref="BC72:BF72"/>
    <mergeCell ref="BG72:BH72"/>
    <mergeCell ref="A73:B73"/>
    <mergeCell ref="C73:AB73"/>
    <mergeCell ref="AC73:AD73"/>
    <mergeCell ref="AE73:AH73"/>
    <mergeCell ref="AI73:AL73"/>
    <mergeCell ref="A72:B72"/>
    <mergeCell ref="C72:AB72"/>
    <mergeCell ref="AC72:AD72"/>
    <mergeCell ref="AE72:AH72"/>
    <mergeCell ref="AI72:AL72"/>
    <mergeCell ref="AM72:AP72"/>
    <mergeCell ref="AM71:AP71"/>
    <mergeCell ref="AQ71:AT71"/>
    <mergeCell ref="AU71:AX71"/>
    <mergeCell ref="AY71:BB71"/>
    <mergeCell ref="BC71:BF71"/>
    <mergeCell ref="BG71:BH71"/>
    <mergeCell ref="AQ70:AT70"/>
    <mergeCell ref="AU70:AX70"/>
    <mergeCell ref="AY70:BB70"/>
    <mergeCell ref="BC70:BF70"/>
    <mergeCell ref="BG70:BH70"/>
    <mergeCell ref="A71:B71"/>
    <mergeCell ref="C71:AB71"/>
    <mergeCell ref="AC71:AD71"/>
    <mergeCell ref="AE71:AH71"/>
    <mergeCell ref="AI71:AL71"/>
    <mergeCell ref="A70:B70"/>
    <mergeCell ref="C70:AB70"/>
    <mergeCell ref="AC70:AD70"/>
    <mergeCell ref="AE70:AH70"/>
    <mergeCell ref="AI70:AL70"/>
    <mergeCell ref="AM70:AP70"/>
    <mergeCell ref="AM69:AP69"/>
    <mergeCell ref="AQ69:AT69"/>
    <mergeCell ref="AU69:AX69"/>
    <mergeCell ref="AY69:BB69"/>
    <mergeCell ref="BC69:BF69"/>
    <mergeCell ref="BG69:BH69"/>
    <mergeCell ref="AQ66:AT66"/>
    <mergeCell ref="AU66:AX66"/>
    <mergeCell ref="AY66:BB66"/>
    <mergeCell ref="BC66:BF66"/>
    <mergeCell ref="BG66:BH66"/>
    <mergeCell ref="A69:B69"/>
    <mergeCell ref="C69:AB69"/>
    <mergeCell ref="AC69:AD69"/>
    <mergeCell ref="AE69:AH69"/>
    <mergeCell ref="AI69:AL69"/>
    <mergeCell ref="A66:B66"/>
    <mergeCell ref="C66:AB66"/>
    <mergeCell ref="AC66:AD66"/>
    <mergeCell ref="AE66:AH66"/>
    <mergeCell ref="AI66:AL66"/>
    <mergeCell ref="AM66:AP66"/>
    <mergeCell ref="A68:B68"/>
    <mergeCell ref="C68:AB68"/>
    <mergeCell ref="AC68:AD68"/>
    <mergeCell ref="AE68:AH68"/>
    <mergeCell ref="AI68:AL68"/>
    <mergeCell ref="AM68:AP68"/>
    <mergeCell ref="AM67:AP67"/>
    <mergeCell ref="AQ67:AT67"/>
    <mergeCell ref="AU67:AX67"/>
    <mergeCell ref="AY67:BB67"/>
    <mergeCell ref="AQ68:AT68"/>
    <mergeCell ref="AU68:AX68"/>
    <mergeCell ref="AY68:BB68"/>
    <mergeCell ref="BC68:BF68"/>
    <mergeCell ref="BG68:BH68"/>
    <mergeCell ref="BC67:BF67"/>
    <mergeCell ref="AY65:BB65"/>
    <mergeCell ref="BC65:BF65"/>
    <mergeCell ref="BG65:BH65"/>
    <mergeCell ref="AQ64:AT64"/>
    <mergeCell ref="AU64:AX64"/>
    <mergeCell ref="AY64:BB64"/>
    <mergeCell ref="BC64:BF64"/>
    <mergeCell ref="BG64:BH64"/>
    <mergeCell ref="A65:B65"/>
    <mergeCell ref="C65:AB65"/>
    <mergeCell ref="AC65:AD65"/>
    <mergeCell ref="AE65:AH65"/>
    <mergeCell ref="AI65:AL65"/>
    <mergeCell ref="A64:B64"/>
    <mergeCell ref="C64:AB64"/>
    <mergeCell ref="AC64:AD64"/>
    <mergeCell ref="AE64:AH64"/>
    <mergeCell ref="AI64:AL64"/>
    <mergeCell ref="AM64:AP64"/>
    <mergeCell ref="AY58:BB58"/>
    <mergeCell ref="BC58:BF58"/>
    <mergeCell ref="BG58:BH58"/>
    <mergeCell ref="A58:B58"/>
    <mergeCell ref="C58:AB58"/>
    <mergeCell ref="AC58:AD58"/>
    <mergeCell ref="AE58:AH58"/>
    <mergeCell ref="AI58:AL58"/>
    <mergeCell ref="AM55:AP55"/>
    <mergeCell ref="AM54:AP54"/>
    <mergeCell ref="AQ54:AT54"/>
    <mergeCell ref="AU54:AX54"/>
    <mergeCell ref="AY54:BB54"/>
    <mergeCell ref="BC54:BF54"/>
    <mergeCell ref="BG54:BH54"/>
    <mergeCell ref="AQ52:AT52"/>
    <mergeCell ref="AU52:AX52"/>
    <mergeCell ref="AY52:BB52"/>
    <mergeCell ref="BC52:BF52"/>
    <mergeCell ref="BG52:BH52"/>
    <mergeCell ref="A54:B54"/>
    <mergeCell ref="C54:AB54"/>
    <mergeCell ref="AC54:AD54"/>
    <mergeCell ref="AE54:AH54"/>
    <mergeCell ref="AI54:AL54"/>
    <mergeCell ref="A52:B52"/>
    <mergeCell ref="C52:AB52"/>
    <mergeCell ref="AC52:AD52"/>
    <mergeCell ref="AE52:AH52"/>
    <mergeCell ref="AI52:AL52"/>
    <mergeCell ref="AM52:AP52"/>
    <mergeCell ref="BG55:BH55"/>
    <mergeCell ref="AM51:AP51"/>
    <mergeCell ref="AQ51:AT51"/>
    <mergeCell ref="AU51:AX51"/>
    <mergeCell ref="AY51:BB51"/>
    <mergeCell ref="BC51:BF51"/>
    <mergeCell ref="BG51:BH51"/>
    <mergeCell ref="AQ50:AT50"/>
    <mergeCell ref="AU50:AX50"/>
    <mergeCell ref="AY50:BB50"/>
    <mergeCell ref="BC50:BF50"/>
    <mergeCell ref="BG50:BH50"/>
    <mergeCell ref="A51:B51"/>
    <mergeCell ref="C51:AB51"/>
    <mergeCell ref="AC51:AD51"/>
    <mergeCell ref="AE51:AH51"/>
    <mergeCell ref="AI51:AL51"/>
    <mergeCell ref="A50:B50"/>
    <mergeCell ref="C50:AB50"/>
    <mergeCell ref="AC50:AD50"/>
    <mergeCell ref="AE50:AH50"/>
    <mergeCell ref="AI50:AL50"/>
    <mergeCell ref="AM50:AP50"/>
    <mergeCell ref="AM49:AP49"/>
    <mergeCell ref="AQ49:AT49"/>
    <mergeCell ref="AU49:AX49"/>
    <mergeCell ref="AY49:BB49"/>
    <mergeCell ref="BC49:BF49"/>
    <mergeCell ref="BG49:BH49"/>
    <mergeCell ref="AQ47:AT47"/>
    <mergeCell ref="AU47:AX47"/>
    <mergeCell ref="AY47:BB47"/>
    <mergeCell ref="BC47:BF47"/>
    <mergeCell ref="BG47:BH47"/>
    <mergeCell ref="A49:B49"/>
    <mergeCell ref="C49:AB49"/>
    <mergeCell ref="AC49:AD49"/>
    <mergeCell ref="AE49:AH49"/>
    <mergeCell ref="AI49:AL49"/>
    <mergeCell ref="A47:B47"/>
    <mergeCell ref="C47:AB47"/>
    <mergeCell ref="AC47:AD47"/>
    <mergeCell ref="AE47:AH47"/>
    <mergeCell ref="AI47:AL47"/>
    <mergeCell ref="AM47:AP47"/>
    <mergeCell ref="AY48:BB48"/>
    <mergeCell ref="BC48:BF48"/>
    <mergeCell ref="BG48:BH48"/>
    <mergeCell ref="AY44:BB44"/>
    <mergeCell ref="BC44:BF44"/>
    <mergeCell ref="BG44:BH44"/>
    <mergeCell ref="A45:B45"/>
    <mergeCell ref="C45:AB45"/>
    <mergeCell ref="AC45:AD45"/>
    <mergeCell ref="AE45:AH45"/>
    <mergeCell ref="AI45:AL45"/>
    <mergeCell ref="A44:B44"/>
    <mergeCell ref="C44:AB44"/>
    <mergeCell ref="AC44:AD44"/>
    <mergeCell ref="AE44:AH44"/>
    <mergeCell ref="AI44:AL44"/>
    <mergeCell ref="AM44:AP44"/>
    <mergeCell ref="AM43:AP43"/>
    <mergeCell ref="AQ43:AT43"/>
    <mergeCell ref="AU43:AX43"/>
    <mergeCell ref="AY43:BB43"/>
    <mergeCell ref="BC43:BF43"/>
    <mergeCell ref="BG43:BH43"/>
    <mergeCell ref="AY42:BB42"/>
    <mergeCell ref="BC42:BF42"/>
    <mergeCell ref="BG42:BH42"/>
    <mergeCell ref="A43:B43"/>
    <mergeCell ref="C43:AB43"/>
    <mergeCell ref="AC43:AD43"/>
    <mergeCell ref="AE43:AH43"/>
    <mergeCell ref="AI43:AL43"/>
    <mergeCell ref="A42:B42"/>
    <mergeCell ref="C42:AB42"/>
    <mergeCell ref="AC42:AD42"/>
    <mergeCell ref="AE42:AH42"/>
    <mergeCell ref="AI42:AL42"/>
    <mergeCell ref="AM42:AP42"/>
    <mergeCell ref="AM41:AP41"/>
    <mergeCell ref="AQ41:AT41"/>
    <mergeCell ref="AU41:AX41"/>
    <mergeCell ref="AY41:BB41"/>
    <mergeCell ref="BC41:BF41"/>
    <mergeCell ref="BG41:BH41"/>
    <mergeCell ref="AY40:BB40"/>
    <mergeCell ref="BC40:BF40"/>
    <mergeCell ref="BG40:BH40"/>
    <mergeCell ref="A41:B41"/>
    <mergeCell ref="C41:AB41"/>
    <mergeCell ref="AC41:AD41"/>
    <mergeCell ref="AE41:AH41"/>
    <mergeCell ref="AI41:AL41"/>
    <mergeCell ref="A40:B40"/>
    <mergeCell ref="C40:AB40"/>
    <mergeCell ref="AC40:AD40"/>
    <mergeCell ref="AE40:AH40"/>
    <mergeCell ref="AI40:AL40"/>
    <mergeCell ref="AM40:AP40"/>
    <mergeCell ref="AM39:AP39"/>
    <mergeCell ref="AQ39:AT39"/>
    <mergeCell ref="AU39:AX39"/>
    <mergeCell ref="AY39:BB39"/>
    <mergeCell ref="BC39:BF39"/>
    <mergeCell ref="BG39:BH39"/>
    <mergeCell ref="AY38:BB38"/>
    <mergeCell ref="BC38:BF38"/>
    <mergeCell ref="BG38:BH38"/>
    <mergeCell ref="A39:B39"/>
    <mergeCell ref="C39:AB39"/>
    <mergeCell ref="AC39:AD39"/>
    <mergeCell ref="AE39:AH39"/>
    <mergeCell ref="AI39:AL39"/>
    <mergeCell ref="A38:B38"/>
    <mergeCell ref="C38:AB38"/>
    <mergeCell ref="AC38:AD38"/>
    <mergeCell ref="AE38:AH38"/>
    <mergeCell ref="AI38:AL38"/>
    <mergeCell ref="AM38:AP38"/>
    <mergeCell ref="AM37:AP37"/>
    <mergeCell ref="AQ37:AT37"/>
    <mergeCell ref="AU37:AX37"/>
    <mergeCell ref="AY37:BB37"/>
    <mergeCell ref="BC37:BF37"/>
    <mergeCell ref="BG37:BH37"/>
    <mergeCell ref="AU36:AX36"/>
    <mergeCell ref="AY36:BB36"/>
    <mergeCell ref="BC36:BF36"/>
    <mergeCell ref="BG36:BH36"/>
    <mergeCell ref="A37:B37"/>
    <mergeCell ref="C37:AB37"/>
    <mergeCell ref="AC37:AD37"/>
    <mergeCell ref="AE37:AH37"/>
    <mergeCell ref="AI37:AL37"/>
    <mergeCell ref="A36:B36"/>
    <mergeCell ref="C36:AB36"/>
    <mergeCell ref="AC36:AD36"/>
    <mergeCell ref="AE36:AH36"/>
    <mergeCell ref="AI36:AL36"/>
    <mergeCell ref="AM36:AP36"/>
    <mergeCell ref="AM35:AP35"/>
    <mergeCell ref="AQ35:AT35"/>
    <mergeCell ref="AU35:AX35"/>
    <mergeCell ref="AY35:BB35"/>
    <mergeCell ref="BC35:BF35"/>
    <mergeCell ref="BG35:BH35"/>
    <mergeCell ref="AQ33:AT33"/>
    <mergeCell ref="AU33:AX33"/>
    <mergeCell ref="AY33:BB33"/>
    <mergeCell ref="BC33:BF33"/>
    <mergeCell ref="BG33:BH33"/>
    <mergeCell ref="A35:B35"/>
    <mergeCell ref="C35:AB35"/>
    <mergeCell ref="AC35:AD35"/>
    <mergeCell ref="AE35:AH35"/>
    <mergeCell ref="AI35:AL35"/>
    <mergeCell ref="A33:B33"/>
    <mergeCell ref="C33:AB33"/>
    <mergeCell ref="AC33:AD33"/>
    <mergeCell ref="AE33:AH33"/>
    <mergeCell ref="AI33:AL33"/>
    <mergeCell ref="AM33:AP33"/>
    <mergeCell ref="AM34:AP34"/>
    <mergeCell ref="AQ34:AT34"/>
    <mergeCell ref="AU34:AX34"/>
    <mergeCell ref="AY34:BB34"/>
    <mergeCell ref="BC34:BF34"/>
    <mergeCell ref="BG34:BH34"/>
    <mergeCell ref="A34:B34"/>
    <mergeCell ref="C34:AB34"/>
    <mergeCell ref="AC34:AD34"/>
    <mergeCell ref="AE34:AH34"/>
    <mergeCell ref="AM32:AP32"/>
    <mergeCell ref="AQ32:AT32"/>
    <mergeCell ref="AU32:AX32"/>
    <mergeCell ref="AY32:BB32"/>
    <mergeCell ref="BC32:BF32"/>
    <mergeCell ref="BG32:BH32"/>
    <mergeCell ref="AQ31:AT31"/>
    <mergeCell ref="AU31:AX31"/>
    <mergeCell ref="AY31:BB31"/>
    <mergeCell ref="BC31:BF31"/>
    <mergeCell ref="BG31:BH31"/>
    <mergeCell ref="A32:B32"/>
    <mergeCell ref="C32:AB32"/>
    <mergeCell ref="AC32:AD32"/>
    <mergeCell ref="AE32:AH32"/>
    <mergeCell ref="AI32:AL32"/>
    <mergeCell ref="A31:B31"/>
    <mergeCell ref="C31:AB31"/>
    <mergeCell ref="AC31:AD31"/>
    <mergeCell ref="AE31:AH31"/>
    <mergeCell ref="AI31:AL31"/>
    <mergeCell ref="AM31:AP31"/>
    <mergeCell ref="AM30:AP30"/>
    <mergeCell ref="AQ30:AT30"/>
    <mergeCell ref="AU30:AX30"/>
    <mergeCell ref="AY30:BB30"/>
    <mergeCell ref="BC30:BF30"/>
    <mergeCell ref="BG30:BH30"/>
    <mergeCell ref="AQ29:AT29"/>
    <mergeCell ref="AU29:AX29"/>
    <mergeCell ref="AY29:BB29"/>
    <mergeCell ref="BC29:BF29"/>
    <mergeCell ref="BG29:BH29"/>
    <mergeCell ref="A30:B30"/>
    <mergeCell ref="C30:AB30"/>
    <mergeCell ref="AC30:AD30"/>
    <mergeCell ref="AE30:AH30"/>
    <mergeCell ref="AI30:AL30"/>
    <mergeCell ref="A29:B29"/>
    <mergeCell ref="C29:AB29"/>
    <mergeCell ref="AC29:AD29"/>
    <mergeCell ref="AE29:AH29"/>
    <mergeCell ref="AI29:AL29"/>
    <mergeCell ref="AM29:AP29"/>
    <mergeCell ref="AM28:AP28"/>
    <mergeCell ref="AQ28:AT28"/>
    <mergeCell ref="AU28:AX28"/>
    <mergeCell ref="AY28:BB28"/>
    <mergeCell ref="BC28:BF28"/>
    <mergeCell ref="BG28:BH28"/>
    <mergeCell ref="AQ27:AT27"/>
    <mergeCell ref="AU27:AX27"/>
    <mergeCell ref="AY27:BB27"/>
    <mergeCell ref="BC27:BF27"/>
    <mergeCell ref="BG27:BH27"/>
    <mergeCell ref="A28:B28"/>
    <mergeCell ref="C28:AB28"/>
    <mergeCell ref="AC28:AD28"/>
    <mergeCell ref="AE28:AH28"/>
    <mergeCell ref="AI28:AL28"/>
    <mergeCell ref="A27:B27"/>
    <mergeCell ref="C27:AB27"/>
    <mergeCell ref="AC27:AD27"/>
    <mergeCell ref="AE27:AH27"/>
    <mergeCell ref="AI27:AL27"/>
    <mergeCell ref="AM27:AP27"/>
    <mergeCell ref="AC23:AD23"/>
    <mergeCell ref="AE23:AH23"/>
    <mergeCell ref="AM26:AP26"/>
    <mergeCell ref="AQ26:AT26"/>
    <mergeCell ref="AU26:AX26"/>
    <mergeCell ref="AY26:BB26"/>
    <mergeCell ref="BC26:BF26"/>
    <mergeCell ref="BG26:BH26"/>
    <mergeCell ref="AQ25:AT25"/>
    <mergeCell ref="AU25:AX25"/>
    <mergeCell ref="AY25:BB25"/>
    <mergeCell ref="BC25:BF25"/>
    <mergeCell ref="BG25:BH25"/>
    <mergeCell ref="A26:B26"/>
    <mergeCell ref="C26:AB26"/>
    <mergeCell ref="AC26:AD26"/>
    <mergeCell ref="AE26:AH26"/>
    <mergeCell ref="AI26:AL26"/>
    <mergeCell ref="A25:B25"/>
    <mergeCell ref="C25:AB25"/>
    <mergeCell ref="AC25:AD25"/>
    <mergeCell ref="AE25:AH25"/>
    <mergeCell ref="AI25:AL25"/>
    <mergeCell ref="AM25:AP25"/>
    <mergeCell ref="BC9:BF9"/>
    <mergeCell ref="BG9:BH9"/>
    <mergeCell ref="AM24:AP24"/>
    <mergeCell ref="AQ24:AT24"/>
    <mergeCell ref="AU24:AX24"/>
    <mergeCell ref="AY24:BB24"/>
    <mergeCell ref="BC24:BF24"/>
    <mergeCell ref="BG24:BH24"/>
    <mergeCell ref="AQ22:AT22"/>
    <mergeCell ref="AU22:AX22"/>
    <mergeCell ref="AY22:BB22"/>
    <mergeCell ref="BC22:BF22"/>
    <mergeCell ref="BG22:BH22"/>
    <mergeCell ref="A24:B24"/>
    <mergeCell ref="C24:AB24"/>
    <mergeCell ref="AC24:AD24"/>
    <mergeCell ref="AE24:AH24"/>
    <mergeCell ref="AI24:AL24"/>
    <mergeCell ref="A22:B22"/>
    <mergeCell ref="C22:AB22"/>
    <mergeCell ref="AC22:AD22"/>
    <mergeCell ref="AE22:AH22"/>
    <mergeCell ref="AI22:AL22"/>
    <mergeCell ref="AM22:AP22"/>
    <mergeCell ref="AM23:AP23"/>
    <mergeCell ref="AQ23:AT23"/>
    <mergeCell ref="AU23:AX23"/>
    <mergeCell ref="AY23:BB23"/>
    <mergeCell ref="BC23:BF23"/>
    <mergeCell ref="BG23:BH23"/>
    <mergeCell ref="A23:B23"/>
    <mergeCell ref="C23:AB23"/>
    <mergeCell ref="A13:B13"/>
    <mergeCell ref="C13:AB13"/>
    <mergeCell ref="AC13:AD13"/>
    <mergeCell ref="AE13:AH13"/>
    <mergeCell ref="AI13:AL13"/>
    <mergeCell ref="AM13:AP13"/>
    <mergeCell ref="AM8:AP8"/>
    <mergeCell ref="AQ8:AT8"/>
    <mergeCell ref="AU8:AX8"/>
    <mergeCell ref="AY8:BB8"/>
    <mergeCell ref="BC8:BF8"/>
    <mergeCell ref="BG8:BH8"/>
    <mergeCell ref="AQ7:AT7"/>
    <mergeCell ref="AU7:AX7"/>
    <mergeCell ref="AY7:BB7"/>
    <mergeCell ref="BC7:BF7"/>
    <mergeCell ref="BG7:BH7"/>
    <mergeCell ref="A8:B8"/>
    <mergeCell ref="C8:AB8"/>
    <mergeCell ref="AC8:AD8"/>
    <mergeCell ref="AE8:AH8"/>
    <mergeCell ref="AI8:AL8"/>
    <mergeCell ref="A7:B7"/>
    <mergeCell ref="C7:AB7"/>
    <mergeCell ref="AC7:AD7"/>
    <mergeCell ref="AE7:AH7"/>
    <mergeCell ref="AI7:AL7"/>
    <mergeCell ref="AM7:AP7"/>
    <mergeCell ref="AM9:AP9"/>
    <mergeCell ref="AQ9:AT9"/>
    <mergeCell ref="AU9:AX9"/>
    <mergeCell ref="AY9:BB9"/>
    <mergeCell ref="BG5:BH6"/>
    <mergeCell ref="AE6:AH6"/>
    <mergeCell ref="AI6:AL6"/>
    <mergeCell ref="AM6:AP6"/>
    <mergeCell ref="AQ6:AT6"/>
    <mergeCell ref="AU6:AX6"/>
    <mergeCell ref="AY6:BB6"/>
    <mergeCell ref="A1:BH1"/>
    <mergeCell ref="A2:BH2"/>
    <mergeCell ref="A3:BH3"/>
    <mergeCell ref="A4:BH4"/>
    <mergeCell ref="A5:B6"/>
    <mergeCell ref="C5:AB6"/>
    <mergeCell ref="AC5:AD6"/>
    <mergeCell ref="AE5:AL5"/>
    <mergeCell ref="AM5:BB5"/>
    <mergeCell ref="BC5:BF6"/>
    <mergeCell ref="AI181:AL181"/>
    <mergeCell ref="AM181:AP181"/>
    <mergeCell ref="AQ181:AT181"/>
    <mergeCell ref="AU181:AX181"/>
    <mergeCell ref="AY181:BB181"/>
    <mergeCell ref="BC181:BF181"/>
    <mergeCell ref="BG181:BH181"/>
    <mergeCell ref="A62:B62"/>
    <mergeCell ref="C62:AB62"/>
    <mergeCell ref="AC62:AD62"/>
    <mergeCell ref="AE62:AH62"/>
    <mergeCell ref="AI62:AL62"/>
    <mergeCell ref="AM62:AP62"/>
    <mergeCell ref="AQ62:AT62"/>
    <mergeCell ref="AU62:AX62"/>
    <mergeCell ref="AY62:BB62"/>
    <mergeCell ref="BC62:BF62"/>
    <mergeCell ref="BG62:BH62"/>
    <mergeCell ref="A63:B63"/>
    <mergeCell ref="C63:AB63"/>
    <mergeCell ref="AC63:AD63"/>
    <mergeCell ref="AE63:AH63"/>
    <mergeCell ref="AI63:AL63"/>
    <mergeCell ref="AM63:AP63"/>
    <mergeCell ref="AQ63:AT63"/>
    <mergeCell ref="AU63:AX63"/>
    <mergeCell ref="AY63:BB63"/>
    <mergeCell ref="BC63:BF63"/>
    <mergeCell ref="BG63:BH63"/>
    <mergeCell ref="AM65:AP65"/>
    <mergeCell ref="AQ65:AT65"/>
    <mergeCell ref="AU65:AX65"/>
  </mergeCells>
  <printOptions horizontalCentered="1"/>
  <pageMargins left="0.19685039370078741" right="0.19685039370078741" top="0.59055118110236227" bottom="0.78740157480314965" header="1.1023622047244095" footer="0.51181102362204722"/>
  <pageSetup paperSize="9" scale="69" fitToHeight="0" orientation="landscape" r:id="rId1"/>
  <headerFooter alignWithMargins="0">
    <oddFooter>&amp;P. oldal, összesen: &amp;N</oddFooter>
  </headerFooter>
  <rowBreaks count="7" manualBreakCount="7">
    <brk id="34" max="59" man="1"/>
    <brk id="63" max="16383" man="1"/>
    <brk id="90" max="16383" man="1"/>
    <brk id="116" max="16383" man="1"/>
    <brk id="143" max="59" man="1"/>
    <brk id="170" max="59" man="1"/>
    <brk id="223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BR212"/>
  <sheetViews>
    <sheetView view="pageBreakPreview" zoomScaleSheetLayoutView="100" workbookViewId="0">
      <pane xSplit="28" ySplit="7" topLeftCell="AC85" activePane="bottomRight" state="frozen"/>
      <selection activeCell="BF1" sqref="BF1"/>
      <selection pane="topRight" activeCell="BF1" sqref="BF1"/>
      <selection pane="bottomLeft" activeCell="BF1" sqref="BF1"/>
      <selection pane="bottomRight" sqref="A1:BP1"/>
    </sheetView>
  </sheetViews>
  <sheetFormatPr defaultRowHeight="12.75"/>
  <cols>
    <col min="1" max="1" width="2.42578125" style="4" customWidth="1"/>
    <col min="2" max="2" width="2.140625" style="4" customWidth="1"/>
    <col min="3" max="66" width="2.7109375" style="1" customWidth="1"/>
    <col min="67" max="67" width="3.42578125" style="1" customWidth="1"/>
    <col min="68" max="68" width="3.28515625" style="1" customWidth="1"/>
    <col min="69" max="77" width="2.7109375" style="1" customWidth="1"/>
    <col min="78" max="16384" width="9.140625" style="1"/>
  </cols>
  <sheetData>
    <row r="1" spans="1:69" ht="28.5" customHeight="1">
      <c r="A1" s="127" t="s">
        <v>730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</row>
    <row r="2" spans="1:69" ht="28.5" customHeight="1">
      <c r="A2" s="263" t="s">
        <v>577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5"/>
    </row>
    <row r="3" spans="1:69" ht="15" customHeight="1">
      <c r="A3" s="128" t="s">
        <v>522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30"/>
    </row>
    <row r="4" spans="1:69" ht="15.95" customHeight="1">
      <c r="A4" s="131" t="s">
        <v>493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2"/>
    </row>
    <row r="5" spans="1:69" ht="15.95" customHeight="1">
      <c r="A5" s="135" t="s">
        <v>470</v>
      </c>
      <c r="B5" s="135"/>
      <c r="C5" s="136" t="s">
        <v>26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7" t="s">
        <v>471</v>
      </c>
      <c r="AD5" s="137"/>
      <c r="AE5" s="288" t="s">
        <v>517</v>
      </c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90"/>
      <c r="AU5" s="288" t="s">
        <v>688</v>
      </c>
      <c r="AV5" s="289"/>
      <c r="AW5" s="289"/>
      <c r="AX5" s="289"/>
      <c r="AY5" s="289"/>
      <c r="AZ5" s="289"/>
      <c r="BA5" s="289"/>
      <c r="BB5" s="289"/>
      <c r="BC5" s="289"/>
      <c r="BD5" s="289"/>
      <c r="BE5" s="289"/>
      <c r="BF5" s="289"/>
      <c r="BG5" s="289"/>
      <c r="BH5" s="289"/>
      <c r="BI5" s="289"/>
      <c r="BJ5" s="290"/>
      <c r="BK5" s="139" t="s">
        <v>466</v>
      </c>
      <c r="BL5" s="139"/>
      <c r="BM5" s="139"/>
      <c r="BN5" s="139"/>
      <c r="BO5" s="139" t="s">
        <v>467</v>
      </c>
      <c r="BP5" s="139"/>
      <c r="BQ5" s="2"/>
    </row>
    <row r="6" spans="1:69" ht="39.75" customHeight="1">
      <c r="A6" s="135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7"/>
      <c r="AD6" s="137"/>
      <c r="AE6" s="133" t="s">
        <v>515</v>
      </c>
      <c r="AF6" s="134"/>
      <c r="AG6" s="134"/>
      <c r="AH6" s="134"/>
      <c r="AI6" s="133" t="s">
        <v>690</v>
      </c>
      <c r="AJ6" s="134"/>
      <c r="AK6" s="134"/>
      <c r="AL6" s="134"/>
      <c r="AM6" s="133" t="s">
        <v>691</v>
      </c>
      <c r="AN6" s="134"/>
      <c r="AO6" s="134"/>
      <c r="AP6" s="134"/>
      <c r="AQ6" s="133" t="s">
        <v>689</v>
      </c>
      <c r="AR6" s="134"/>
      <c r="AS6" s="134"/>
      <c r="AT6" s="134"/>
      <c r="AU6" s="283" t="s">
        <v>518</v>
      </c>
      <c r="AV6" s="284"/>
      <c r="AW6" s="284"/>
      <c r="AX6" s="285"/>
      <c r="AY6" s="283" t="s">
        <v>521</v>
      </c>
      <c r="AZ6" s="284"/>
      <c r="BA6" s="284"/>
      <c r="BB6" s="285"/>
      <c r="BC6" s="283" t="s">
        <v>519</v>
      </c>
      <c r="BD6" s="284"/>
      <c r="BE6" s="284"/>
      <c r="BF6" s="285"/>
      <c r="BG6" s="283" t="s">
        <v>520</v>
      </c>
      <c r="BH6" s="284"/>
      <c r="BI6" s="284"/>
      <c r="BJ6" s="285"/>
      <c r="BK6" s="139"/>
      <c r="BL6" s="139"/>
      <c r="BM6" s="139"/>
      <c r="BN6" s="139"/>
      <c r="BO6" s="139"/>
      <c r="BP6" s="139"/>
    </row>
    <row r="7" spans="1:69">
      <c r="A7" s="159" t="s">
        <v>178</v>
      </c>
      <c r="B7" s="160"/>
      <c r="C7" s="152" t="s">
        <v>179</v>
      </c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52" t="s">
        <v>180</v>
      </c>
      <c r="AD7" s="161"/>
      <c r="AE7" s="152" t="s">
        <v>177</v>
      </c>
      <c r="AF7" s="161"/>
      <c r="AG7" s="161"/>
      <c r="AH7" s="153"/>
      <c r="AI7" s="152" t="s">
        <v>468</v>
      </c>
      <c r="AJ7" s="161"/>
      <c r="AK7" s="161"/>
      <c r="AL7" s="153"/>
      <c r="AM7" s="152" t="s">
        <v>623</v>
      </c>
      <c r="AN7" s="161"/>
      <c r="AO7" s="161"/>
      <c r="AP7" s="153"/>
      <c r="AQ7" s="152" t="s">
        <v>624</v>
      </c>
      <c r="AR7" s="161"/>
      <c r="AS7" s="161"/>
      <c r="AT7" s="153"/>
      <c r="AU7" s="152" t="s">
        <v>638</v>
      </c>
      <c r="AV7" s="161"/>
      <c r="AW7" s="161"/>
      <c r="AX7" s="153"/>
      <c r="AY7" s="152" t="s">
        <v>639</v>
      </c>
      <c r="AZ7" s="161"/>
      <c r="BA7" s="161"/>
      <c r="BB7" s="153"/>
      <c r="BC7" s="152" t="s">
        <v>640</v>
      </c>
      <c r="BD7" s="161"/>
      <c r="BE7" s="161"/>
      <c r="BF7" s="153"/>
      <c r="BG7" s="152" t="s">
        <v>641</v>
      </c>
      <c r="BH7" s="161"/>
      <c r="BI7" s="161"/>
      <c r="BJ7" s="153"/>
      <c r="BK7" s="152" t="s">
        <v>642</v>
      </c>
      <c r="BL7" s="161"/>
      <c r="BM7" s="161"/>
      <c r="BN7" s="153"/>
      <c r="BO7" s="152" t="s">
        <v>643</v>
      </c>
      <c r="BP7" s="153"/>
    </row>
    <row r="8" spans="1:69" ht="20.100000000000001" customHeight="1">
      <c r="A8" s="362" t="s">
        <v>0</v>
      </c>
      <c r="B8" s="462"/>
      <c r="C8" s="154" t="s">
        <v>244</v>
      </c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6"/>
      <c r="AC8" s="147" t="s">
        <v>245</v>
      </c>
      <c r="AD8" s="463"/>
      <c r="AE8" s="456"/>
      <c r="AF8" s="457"/>
      <c r="AG8" s="457"/>
      <c r="AH8" s="458"/>
      <c r="AI8" s="456"/>
      <c r="AJ8" s="457"/>
      <c r="AK8" s="457"/>
      <c r="AL8" s="458"/>
      <c r="AM8" s="456"/>
      <c r="AN8" s="457"/>
      <c r="AO8" s="457"/>
      <c r="AP8" s="458"/>
      <c r="AQ8" s="456"/>
      <c r="AR8" s="457"/>
      <c r="AS8" s="457"/>
      <c r="AT8" s="458"/>
      <c r="AU8" s="464"/>
      <c r="AV8" s="465"/>
      <c r="AW8" s="465"/>
      <c r="AX8" s="466"/>
      <c r="AY8" s="247" t="s">
        <v>687</v>
      </c>
      <c r="AZ8" s="248"/>
      <c r="BA8" s="248"/>
      <c r="BB8" s="249"/>
      <c r="BC8" s="464"/>
      <c r="BD8" s="465"/>
      <c r="BE8" s="465"/>
      <c r="BF8" s="466"/>
      <c r="BG8" s="453" t="s">
        <v>687</v>
      </c>
      <c r="BH8" s="454"/>
      <c r="BI8" s="454"/>
      <c r="BJ8" s="455"/>
      <c r="BK8" s="464"/>
      <c r="BL8" s="465"/>
      <c r="BM8" s="465"/>
      <c r="BN8" s="466"/>
      <c r="BO8" s="157" t="str">
        <f>IF(AQ8&lt;&gt;"",BK8/AQ8,"n.é.")</f>
        <v>n.é.</v>
      </c>
      <c r="BP8" s="158"/>
    </row>
    <row r="9" spans="1:69" ht="20.100000000000001" customHeight="1">
      <c r="A9" s="362" t="s">
        <v>1</v>
      </c>
      <c r="B9" s="462"/>
      <c r="C9" s="144" t="s">
        <v>246</v>
      </c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6"/>
      <c r="AC9" s="147" t="s">
        <v>247</v>
      </c>
      <c r="AD9" s="463"/>
      <c r="AE9" s="456"/>
      <c r="AF9" s="457"/>
      <c r="AG9" s="457"/>
      <c r="AH9" s="458"/>
      <c r="AI9" s="456"/>
      <c r="AJ9" s="457"/>
      <c r="AK9" s="457"/>
      <c r="AL9" s="458"/>
      <c r="AM9" s="456"/>
      <c r="AN9" s="457"/>
      <c r="AO9" s="457"/>
      <c r="AP9" s="458"/>
      <c r="AQ9" s="456"/>
      <c r="AR9" s="457"/>
      <c r="AS9" s="457"/>
      <c r="AT9" s="458"/>
      <c r="AU9" s="464"/>
      <c r="AV9" s="465"/>
      <c r="AW9" s="465"/>
      <c r="AX9" s="466"/>
      <c r="AY9" s="453" t="s">
        <v>687</v>
      </c>
      <c r="AZ9" s="454"/>
      <c r="BA9" s="454"/>
      <c r="BB9" s="455"/>
      <c r="BC9" s="464"/>
      <c r="BD9" s="465"/>
      <c r="BE9" s="465"/>
      <c r="BF9" s="466"/>
      <c r="BG9" s="453" t="s">
        <v>687</v>
      </c>
      <c r="BH9" s="454"/>
      <c r="BI9" s="454"/>
      <c r="BJ9" s="455"/>
      <c r="BK9" s="464"/>
      <c r="BL9" s="465"/>
      <c r="BM9" s="465"/>
      <c r="BN9" s="466"/>
      <c r="BO9" s="157" t="str">
        <f t="shared" ref="BO9:BO19" si="0">IF(AQ9&lt;&gt;"",BK9/AQ9,"n.é.")</f>
        <v>n.é.</v>
      </c>
      <c r="BP9" s="158"/>
    </row>
    <row r="10" spans="1:69" ht="20.100000000000001" customHeight="1">
      <c r="A10" s="362" t="s">
        <v>2</v>
      </c>
      <c r="B10" s="462"/>
      <c r="C10" s="144" t="s">
        <v>248</v>
      </c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6"/>
      <c r="AC10" s="147" t="s">
        <v>249</v>
      </c>
      <c r="AD10" s="463"/>
      <c r="AE10" s="456"/>
      <c r="AF10" s="457"/>
      <c r="AG10" s="457"/>
      <c r="AH10" s="458"/>
      <c r="AI10" s="456"/>
      <c r="AJ10" s="457"/>
      <c r="AK10" s="457"/>
      <c r="AL10" s="458"/>
      <c r="AM10" s="456"/>
      <c r="AN10" s="457"/>
      <c r="AO10" s="457"/>
      <c r="AP10" s="458"/>
      <c r="AQ10" s="456"/>
      <c r="AR10" s="457"/>
      <c r="AS10" s="457"/>
      <c r="AT10" s="458"/>
      <c r="AU10" s="464"/>
      <c r="AV10" s="465"/>
      <c r="AW10" s="465"/>
      <c r="AX10" s="466"/>
      <c r="AY10" s="453" t="s">
        <v>687</v>
      </c>
      <c r="AZ10" s="454"/>
      <c r="BA10" s="454"/>
      <c r="BB10" s="455"/>
      <c r="BC10" s="464"/>
      <c r="BD10" s="465"/>
      <c r="BE10" s="465"/>
      <c r="BF10" s="466"/>
      <c r="BG10" s="453" t="s">
        <v>687</v>
      </c>
      <c r="BH10" s="454"/>
      <c r="BI10" s="454"/>
      <c r="BJ10" s="455"/>
      <c r="BK10" s="464"/>
      <c r="BL10" s="465"/>
      <c r="BM10" s="465"/>
      <c r="BN10" s="466"/>
      <c r="BO10" s="157" t="str">
        <f t="shared" si="0"/>
        <v>n.é.</v>
      </c>
      <c r="BP10" s="158"/>
    </row>
    <row r="11" spans="1:69" ht="20.100000000000001" customHeight="1">
      <c r="A11" s="362" t="s">
        <v>3</v>
      </c>
      <c r="B11" s="462"/>
      <c r="C11" s="144" t="s">
        <v>250</v>
      </c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6"/>
      <c r="AC11" s="147" t="s">
        <v>251</v>
      </c>
      <c r="AD11" s="463"/>
      <c r="AE11" s="456"/>
      <c r="AF11" s="457"/>
      <c r="AG11" s="457"/>
      <c r="AH11" s="458"/>
      <c r="AI11" s="456"/>
      <c r="AJ11" s="457"/>
      <c r="AK11" s="457"/>
      <c r="AL11" s="458"/>
      <c r="AM11" s="456"/>
      <c r="AN11" s="457"/>
      <c r="AO11" s="457"/>
      <c r="AP11" s="458"/>
      <c r="AQ11" s="456"/>
      <c r="AR11" s="457"/>
      <c r="AS11" s="457"/>
      <c r="AT11" s="458"/>
      <c r="AU11" s="464"/>
      <c r="AV11" s="465"/>
      <c r="AW11" s="465"/>
      <c r="AX11" s="466"/>
      <c r="AY11" s="453" t="s">
        <v>687</v>
      </c>
      <c r="AZ11" s="454"/>
      <c r="BA11" s="454"/>
      <c r="BB11" s="455"/>
      <c r="BC11" s="464"/>
      <c r="BD11" s="465"/>
      <c r="BE11" s="465"/>
      <c r="BF11" s="466"/>
      <c r="BG11" s="453" t="s">
        <v>687</v>
      </c>
      <c r="BH11" s="454"/>
      <c r="BI11" s="454"/>
      <c r="BJ11" s="455"/>
      <c r="BK11" s="464"/>
      <c r="BL11" s="465"/>
      <c r="BM11" s="465"/>
      <c r="BN11" s="466"/>
      <c r="BO11" s="157" t="str">
        <f t="shared" si="0"/>
        <v>n.é.</v>
      </c>
      <c r="BP11" s="158"/>
    </row>
    <row r="12" spans="1:69" ht="20.100000000000001" customHeight="1">
      <c r="A12" s="362" t="s">
        <v>4</v>
      </c>
      <c r="B12" s="462"/>
      <c r="C12" s="144" t="s">
        <v>252</v>
      </c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6"/>
      <c r="AC12" s="147" t="s">
        <v>253</v>
      </c>
      <c r="AD12" s="463"/>
      <c r="AE12" s="456"/>
      <c r="AF12" s="457"/>
      <c r="AG12" s="457"/>
      <c r="AH12" s="458"/>
      <c r="AI12" s="456"/>
      <c r="AJ12" s="457"/>
      <c r="AK12" s="457"/>
      <c r="AL12" s="458"/>
      <c r="AM12" s="456"/>
      <c r="AN12" s="457"/>
      <c r="AO12" s="457"/>
      <c r="AP12" s="458"/>
      <c r="AQ12" s="456"/>
      <c r="AR12" s="457"/>
      <c r="AS12" s="457"/>
      <c r="AT12" s="458"/>
      <c r="AU12" s="464"/>
      <c r="AV12" s="465"/>
      <c r="AW12" s="465"/>
      <c r="AX12" s="466"/>
      <c r="AY12" s="453" t="s">
        <v>687</v>
      </c>
      <c r="AZ12" s="454"/>
      <c r="BA12" s="454"/>
      <c r="BB12" s="455"/>
      <c r="BC12" s="464"/>
      <c r="BD12" s="465"/>
      <c r="BE12" s="465"/>
      <c r="BF12" s="466"/>
      <c r="BG12" s="453" t="s">
        <v>687</v>
      </c>
      <c r="BH12" s="454"/>
      <c r="BI12" s="454"/>
      <c r="BJ12" s="455"/>
      <c r="BK12" s="464"/>
      <c r="BL12" s="465"/>
      <c r="BM12" s="465"/>
      <c r="BN12" s="466"/>
      <c r="BO12" s="157" t="str">
        <f t="shared" si="0"/>
        <v>n.é.</v>
      </c>
      <c r="BP12" s="158"/>
    </row>
    <row r="13" spans="1:69" ht="20.100000000000001" customHeight="1">
      <c r="A13" s="362" t="s">
        <v>5</v>
      </c>
      <c r="B13" s="462"/>
      <c r="C13" s="144" t="s">
        <v>254</v>
      </c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6"/>
      <c r="AC13" s="147" t="s">
        <v>255</v>
      </c>
      <c r="AD13" s="463"/>
      <c r="AE13" s="456"/>
      <c r="AF13" s="457"/>
      <c r="AG13" s="457"/>
      <c r="AH13" s="458"/>
      <c r="AI13" s="456"/>
      <c r="AJ13" s="457"/>
      <c r="AK13" s="457"/>
      <c r="AL13" s="458"/>
      <c r="AM13" s="456"/>
      <c r="AN13" s="457"/>
      <c r="AO13" s="457"/>
      <c r="AP13" s="458"/>
      <c r="AQ13" s="456"/>
      <c r="AR13" s="457"/>
      <c r="AS13" s="457"/>
      <c r="AT13" s="458"/>
      <c r="AU13" s="464"/>
      <c r="AV13" s="465"/>
      <c r="AW13" s="465"/>
      <c r="AX13" s="466"/>
      <c r="AY13" s="453" t="s">
        <v>687</v>
      </c>
      <c r="AZ13" s="454"/>
      <c r="BA13" s="454"/>
      <c r="BB13" s="455"/>
      <c r="BC13" s="464"/>
      <c r="BD13" s="465"/>
      <c r="BE13" s="465"/>
      <c r="BF13" s="466"/>
      <c r="BG13" s="453" t="s">
        <v>687</v>
      </c>
      <c r="BH13" s="454"/>
      <c r="BI13" s="454"/>
      <c r="BJ13" s="455"/>
      <c r="BK13" s="464"/>
      <c r="BL13" s="465"/>
      <c r="BM13" s="465"/>
      <c r="BN13" s="466"/>
      <c r="BO13" s="157" t="str">
        <f t="shared" si="0"/>
        <v>n.é.</v>
      </c>
      <c r="BP13" s="158"/>
    </row>
    <row r="14" spans="1:69" ht="20.100000000000001" customHeight="1">
      <c r="A14" s="422" t="s">
        <v>6</v>
      </c>
      <c r="B14" s="423"/>
      <c r="C14" s="164" t="s">
        <v>256</v>
      </c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6"/>
      <c r="AC14" s="167" t="s">
        <v>257</v>
      </c>
      <c r="AD14" s="168"/>
      <c r="AE14" s="459">
        <v>0</v>
      </c>
      <c r="AF14" s="460"/>
      <c r="AG14" s="460"/>
      <c r="AH14" s="461"/>
      <c r="AI14" s="453" t="s">
        <v>687</v>
      </c>
      <c r="AJ14" s="454"/>
      <c r="AK14" s="454"/>
      <c r="AL14" s="455"/>
      <c r="AM14" s="453" t="s">
        <v>687</v>
      </c>
      <c r="AN14" s="454"/>
      <c r="AO14" s="454"/>
      <c r="AP14" s="455"/>
      <c r="AQ14" s="459">
        <f t="shared" ref="AQ14" si="1">SUM(AQ8:AT13)</f>
        <v>0</v>
      </c>
      <c r="AR14" s="460"/>
      <c r="AS14" s="460"/>
      <c r="AT14" s="461"/>
      <c r="AU14" s="459">
        <f t="shared" ref="AU14" si="2">SUM(AU8:AX13)</f>
        <v>0</v>
      </c>
      <c r="AV14" s="460"/>
      <c r="AW14" s="460"/>
      <c r="AX14" s="461"/>
      <c r="AY14" s="467" t="s">
        <v>687</v>
      </c>
      <c r="AZ14" s="468"/>
      <c r="BA14" s="468"/>
      <c r="BB14" s="469"/>
      <c r="BC14" s="459">
        <f t="shared" ref="BC14" si="3">SUM(BC8:BF13)</f>
        <v>0</v>
      </c>
      <c r="BD14" s="460"/>
      <c r="BE14" s="460"/>
      <c r="BF14" s="461"/>
      <c r="BG14" s="467" t="s">
        <v>687</v>
      </c>
      <c r="BH14" s="468"/>
      <c r="BI14" s="468"/>
      <c r="BJ14" s="469"/>
      <c r="BK14" s="459">
        <f t="shared" ref="BK14" si="4">SUM(BK8:BN13)</f>
        <v>0</v>
      </c>
      <c r="BL14" s="460"/>
      <c r="BM14" s="460"/>
      <c r="BN14" s="461"/>
      <c r="BO14" s="420" t="str">
        <f>IF(AQ14&gt;0,BK14/AQ14,"n.é.")</f>
        <v>n.é.</v>
      </c>
      <c r="BP14" s="421"/>
    </row>
    <row r="15" spans="1:69" ht="20.100000000000001" customHeight="1">
      <c r="A15" s="362" t="s">
        <v>7</v>
      </c>
      <c r="B15" s="363"/>
      <c r="C15" s="144" t="s">
        <v>258</v>
      </c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6"/>
      <c r="AC15" s="147" t="s">
        <v>259</v>
      </c>
      <c r="AD15" s="148"/>
      <c r="AE15" s="456"/>
      <c r="AF15" s="457"/>
      <c r="AG15" s="457"/>
      <c r="AH15" s="458"/>
      <c r="AI15" s="456"/>
      <c r="AJ15" s="457"/>
      <c r="AK15" s="457"/>
      <c r="AL15" s="458"/>
      <c r="AM15" s="456"/>
      <c r="AN15" s="457"/>
      <c r="AO15" s="457"/>
      <c r="AP15" s="458"/>
      <c r="AQ15" s="456"/>
      <c r="AR15" s="457"/>
      <c r="AS15" s="457"/>
      <c r="AT15" s="458"/>
      <c r="AU15" s="464"/>
      <c r="AV15" s="465"/>
      <c r="AW15" s="465"/>
      <c r="AX15" s="466"/>
      <c r="AY15" s="453" t="s">
        <v>687</v>
      </c>
      <c r="AZ15" s="454"/>
      <c r="BA15" s="454"/>
      <c r="BB15" s="455"/>
      <c r="BC15" s="464"/>
      <c r="BD15" s="465"/>
      <c r="BE15" s="465"/>
      <c r="BF15" s="466"/>
      <c r="BG15" s="453" t="s">
        <v>687</v>
      </c>
      <c r="BH15" s="454"/>
      <c r="BI15" s="454"/>
      <c r="BJ15" s="455"/>
      <c r="BK15" s="464"/>
      <c r="BL15" s="465"/>
      <c r="BM15" s="465"/>
      <c r="BN15" s="466"/>
      <c r="BO15" s="157" t="str">
        <f t="shared" si="0"/>
        <v>n.é.</v>
      </c>
      <c r="BP15" s="158"/>
    </row>
    <row r="16" spans="1:69" ht="20.100000000000001" customHeight="1">
      <c r="A16" s="362" t="s">
        <v>8</v>
      </c>
      <c r="B16" s="363"/>
      <c r="C16" s="144" t="s">
        <v>448</v>
      </c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6"/>
      <c r="AC16" s="147" t="s">
        <v>260</v>
      </c>
      <c r="AD16" s="148"/>
      <c r="AE16" s="456"/>
      <c r="AF16" s="457"/>
      <c r="AG16" s="457"/>
      <c r="AH16" s="458"/>
      <c r="AI16" s="456"/>
      <c r="AJ16" s="457"/>
      <c r="AK16" s="457"/>
      <c r="AL16" s="458"/>
      <c r="AM16" s="456"/>
      <c r="AN16" s="457"/>
      <c r="AO16" s="457"/>
      <c r="AP16" s="458"/>
      <c r="AQ16" s="456"/>
      <c r="AR16" s="457"/>
      <c r="AS16" s="457"/>
      <c r="AT16" s="458"/>
      <c r="AU16" s="464"/>
      <c r="AV16" s="465"/>
      <c r="AW16" s="465"/>
      <c r="AX16" s="466"/>
      <c r="AY16" s="453" t="s">
        <v>687</v>
      </c>
      <c r="AZ16" s="454"/>
      <c r="BA16" s="454"/>
      <c r="BB16" s="455"/>
      <c r="BC16" s="464"/>
      <c r="BD16" s="465"/>
      <c r="BE16" s="465"/>
      <c r="BF16" s="466"/>
      <c r="BG16" s="453" t="s">
        <v>687</v>
      </c>
      <c r="BH16" s="454"/>
      <c r="BI16" s="454"/>
      <c r="BJ16" s="455"/>
      <c r="BK16" s="464"/>
      <c r="BL16" s="465"/>
      <c r="BM16" s="465"/>
      <c r="BN16" s="466"/>
      <c r="BO16" s="157" t="str">
        <f t="shared" si="0"/>
        <v>n.é.</v>
      </c>
      <c r="BP16" s="158"/>
    </row>
    <row r="17" spans="1:68" ht="20.100000000000001" customHeight="1">
      <c r="A17" s="362" t="s">
        <v>9</v>
      </c>
      <c r="B17" s="363"/>
      <c r="C17" s="144" t="s">
        <v>449</v>
      </c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6"/>
      <c r="AC17" s="147" t="s">
        <v>261</v>
      </c>
      <c r="AD17" s="148"/>
      <c r="AE17" s="456"/>
      <c r="AF17" s="457"/>
      <c r="AG17" s="457"/>
      <c r="AH17" s="458"/>
      <c r="AI17" s="456"/>
      <c r="AJ17" s="457"/>
      <c r="AK17" s="457"/>
      <c r="AL17" s="458"/>
      <c r="AM17" s="456"/>
      <c r="AN17" s="457"/>
      <c r="AO17" s="457"/>
      <c r="AP17" s="458"/>
      <c r="AQ17" s="456"/>
      <c r="AR17" s="457"/>
      <c r="AS17" s="457"/>
      <c r="AT17" s="458"/>
      <c r="AU17" s="464"/>
      <c r="AV17" s="465"/>
      <c r="AW17" s="465"/>
      <c r="AX17" s="466"/>
      <c r="AY17" s="453" t="s">
        <v>687</v>
      </c>
      <c r="AZ17" s="454"/>
      <c r="BA17" s="454"/>
      <c r="BB17" s="455"/>
      <c r="BC17" s="464"/>
      <c r="BD17" s="465"/>
      <c r="BE17" s="465"/>
      <c r="BF17" s="466"/>
      <c r="BG17" s="453" t="s">
        <v>687</v>
      </c>
      <c r="BH17" s="454"/>
      <c r="BI17" s="454"/>
      <c r="BJ17" s="455"/>
      <c r="BK17" s="464"/>
      <c r="BL17" s="465"/>
      <c r="BM17" s="465"/>
      <c r="BN17" s="466"/>
      <c r="BO17" s="157" t="str">
        <f t="shared" si="0"/>
        <v>n.é.</v>
      </c>
      <c r="BP17" s="158"/>
    </row>
    <row r="18" spans="1:68" ht="20.100000000000001" customHeight="1">
      <c r="A18" s="362" t="s">
        <v>10</v>
      </c>
      <c r="B18" s="363"/>
      <c r="C18" s="144" t="s">
        <v>450</v>
      </c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6"/>
      <c r="AC18" s="147" t="s">
        <v>262</v>
      </c>
      <c r="AD18" s="148"/>
      <c r="AE18" s="456"/>
      <c r="AF18" s="457"/>
      <c r="AG18" s="457"/>
      <c r="AH18" s="458"/>
      <c r="AI18" s="456"/>
      <c r="AJ18" s="457"/>
      <c r="AK18" s="457"/>
      <c r="AL18" s="458"/>
      <c r="AM18" s="456"/>
      <c r="AN18" s="457"/>
      <c r="AO18" s="457"/>
      <c r="AP18" s="458"/>
      <c r="AQ18" s="456"/>
      <c r="AR18" s="457"/>
      <c r="AS18" s="457"/>
      <c r="AT18" s="458"/>
      <c r="AU18" s="464"/>
      <c r="AV18" s="465"/>
      <c r="AW18" s="465"/>
      <c r="AX18" s="466"/>
      <c r="AY18" s="453" t="s">
        <v>687</v>
      </c>
      <c r="AZ18" s="454"/>
      <c r="BA18" s="454"/>
      <c r="BB18" s="455"/>
      <c r="BC18" s="464"/>
      <c r="BD18" s="465"/>
      <c r="BE18" s="465"/>
      <c r="BF18" s="466"/>
      <c r="BG18" s="453" t="s">
        <v>687</v>
      </c>
      <c r="BH18" s="454"/>
      <c r="BI18" s="454"/>
      <c r="BJ18" s="455"/>
      <c r="BK18" s="464"/>
      <c r="BL18" s="465"/>
      <c r="BM18" s="465"/>
      <c r="BN18" s="466"/>
      <c r="BO18" s="157" t="str">
        <f t="shared" si="0"/>
        <v>n.é.</v>
      </c>
      <c r="BP18" s="158"/>
    </row>
    <row r="19" spans="1:68" ht="20.100000000000001" customHeight="1">
      <c r="A19" s="362" t="s">
        <v>11</v>
      </c>
      <c r="B19" s="363"/>
      <c r="C19" s="144" t="s">
        <v>263</v>
      </c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6"/>
      <c r="AC19" s="147" t="s">
        <v>264</v>
      </c>
      <c r="AD19" s="148"/>
      <c r="AE19" s="456">
        <v>0</v>
      </c>
      <c r="AF19" s="457"/>
      <c r="AG19" s="457"/>
      <c r="AH19" s="458"/>
      <c r="AI19" s="453" t="s">
        <v>687</v>
      </c>
      <c r="AJ19" s="454"/>
      <c r="AK19" s="454"/>
      <c r="AL19" s="455"/>
      <c r="AM19" s="453" t="s">
        <v>687</v>
      </c>
      <c r="AN19" s="454"/>
      <c r="AO19" s="454"/>
      <c r="AP19" s="455"/>
      <c r="AQ19" s="456">
        <v>4534</v>
      </c>
      <c r="AR19" s="457"/>
      <c r="AS19" s="457"/>
      <c r="AT19" s="458"/>
      <c r="AU19" s="464">
        <v>4534</v>
      </c>
      <c r="AV19" s="465"/>
      <c r="AW19" s="465"/>
      <c r="AX19" s="466"/>
      <c r="AY19" s="453" t="s">
        <v>687</v>
      </c>
      <c r="AZ19" s="454"/>
      <c r="BA19" s="454"/>
      <c r="BB19" s="455"/>
      <c r="BC19" s="464">
        <v>0</v>
      </c>
      <c r="BD19" s="465"/>
      <c r="BE19" s="465"/>
      <c r="BF19" s="466"/>
      <c r="BG19" s="453" t="s">
        <v>687</v>
      </c>
      <c r="BH19" s="454"/>
      <c r="BI19" s="454"/>
      <c r="BJ19" s="455"/>
      <c r="BK19" s="464">
        <v>4534</v>
      </c>
      <c r="BL19" s="465"/>
      <c r="BM19" s="465"/>
      <c r="BN19" s="466"/>
      <c r="BO19" s="157">
        <f t="shared" si="0"/>
        <v>1</v>
      </c>
      <c r="BP19" s="158"/>
    </row>
    <row r="20" spans="1:68" s="3" customFormat="1" ht="20.100000000000001" customHeight="1">
      <c r="A20" s="422" t="s">
        <v>12</v>
      </c>
      <c r="B20" s="423"/>
      <c r="C20" s="164" t="s">
        <v>265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6"/>
      <c r="AC20" s="167" t="s">
        <v>266</v>
      </c>
      <c r="AD20" s="168"/>
      <c r="AE20" s="459">
        <v>0</v>
      </c>
      <c r="AF20" s="460"/>
      <c r="AG20" s="460"/>
      <c r="AH20" s="461"/>
      <c r="AI20" s="453" t="s">
        <v>687</v>
      </c>
      <c r="AJ20" s="454"/>
      <c r="AK20" s="454"/>
      <c r="AL20" s="455"/>
      <c r="AM20" s="453" t="s">
        <v>687</v>
      </c>
      <c r="AN20" s="454"/>
      <c r="AO20" s="454"/>
      <c r="AP20" s="455"/>
      <c r="AQ20" s="459">
        <f t="shared" ref="AQ20" si="5">SUM(AQ14:AT19)</f>
        <v>4534</v>
      </c>
      <c r="AR20" s="460"/>
      <c r="AS20" s="460"/>
      <c r="AT20" s="461"/>
      <c r="AU20" s="459">
        <f t="shared" ref="AU20" si="6">SUM(AU14:AX19)</f>
        <v>4534</v>
      </c>
      <c r="AV20" s="460"/>
      <c r="AW20" s="460"/>
      <c r="AX20" s="461"/>
      <c r="AY20" s="470" t="s">
        <v>687</v>
      </c>
      <c r="AZ20" s="471"/>
      <c r="BA20" s="471"/>
      <c r="BB20" s="472"/>
      <c r="BC20" s="459">
        <f t="shared" ref="BC20" si="7">SUM(BC14:BF19)</f>
        <v>0</v>
      </c>
      <c r="BD20" s="460"/>
      <c r="BE20" s="460"/>
      <c r="BF20" s="461"/>
      <c r="BG20" s="470" t="s">
        <v>687</v>
      </c>
      <c r="BH20" s="471"/>
      <c r="BI20" s="471"/>
      <c r="BJ20" s="472"/>
      <c r="BK20" s="459">
        <f t="shared" ref="BK20" si="8">SUM(BK14:BN19)</f>
        <v>4534</v>
      </c>
      <c r="BL20" s="460"/>
      <c r="BM20" s="460"/>
      <c r="BN20" s="461"/>
      <c r="BO20" s="420">
        <f>IF(AQ20&gt;0,BK20/AQ20,"n.é.")</f>
        <v>1</v>
      </c>
      <c r="BP20" s="421"/>
    </row>
    <row r="21" spans="1:68" ht="20.100000000000001" customHeight="1">
      <c r="A21" s="362" t="s">
        <v>13</v>
      </c>
      <c r="B21" s="363"/>
      <c r="C21" s="144" t="s">
        <v>267</v>
      </c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6"/>
      <c r="AC21" s="147" t="s">
        <v>268</v>
      </c>
      <c r="AD21" s="148"/>
      <c r="AE21" s="456"/>
      <c r="AF21" s="457"/>
      <c r="AG21" s="457"/>
      <c r="AH21" s="458"/>
      <c r="AI21" s="456"/>
      <c r="AJ21" s="457"/>
      <c r="AK21" s="457"/>
      <c r="AL21" s="458"/>
      <c r="AM21" s="456"/>
      <c r="AN21" s="457"/>
      <c r="AO21" s="457"/>
      <c r="AP21" s="458"/>
      <c r="AQ21" s="456"/>
      <c r="AR21" s="457"/>
      <c r="AS21" s="457"/>
      <c r="AT21" s="458"/>
      <c r="AU21" s="464"/>
      <c r="AV21" s="465"/>
      <c r="AW21" s="465"/>
      <c r="AX21" s="466"/>
      <c r="AY21" s="453" t="s">
        <v>687</v>
      </c>
      <c r="AZ21" s="454"/>
      <c r="BA21" s="454"/>
      <c r="BB21" s="455"/>
      <c r="BC21" s="464"/>
      <c r="BD21" s="465"/>
      <c r="BE21" s="465"/>
      <c r="BF21" s="466"/>
      <c r="BG21" s="453" t="s">
        <v>687</v>
      </c>
      <c r="BH21" s="454"/>
      <c r="BI21" s="454"/>
      <c r="BJ21" s="455"/>
      <c r="BK21" s="464"/>
      <c r="BL21" s="465"/>
      <c r="BM21" s="465"/>
      <c r="BN21" s="466"/>
      <c r="BO21" s="157" t="str">
        <f t="shared" ref="BO21:BO84" si="9">IF(AQ21&lt;&gt;"",BK21/AQ21,"n.é.")</f>
        <v>n.é.</v>
      </c>
      <c r="BP21" s="158"/>
    </row>
    <row r="22" spans="1:68" ht="20.100000000000001" customHeight="1">
      <c r="A22" s="362" t="s">
        <v>14</v>
      </c>
      <c r="B22" s="363"/>
      <c r="C22" s="144" t="s">
        <v>451</v>
      </c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6"/>
      <c r="AC22" s="147" t="s">
        <v>269</v>
      </c>
      <c r="AD22" s="148"/>
      <c r="AE22" s="456"/>
      <c r="AF22" s="457"/>
      <c r="AG22" s="457"/>
      <c r="AH22" s="458"/>
      <c r="AI22" s="456"/>
      <c r="AJ22" s="457"/>
      <c r="AK22" s="457"/>
      <c r="AL22" s="458"/>
      <c r="AM22" s="456"/>
      <c r="AN22" s="457"/>
      <c r="AO22" s="457"/>
      <c r="AP22" s="458"/>
      <c r="AQ22" s="456"/>
      <c r="AR22" s="457"/>
      <c r="AS22" s="457"/>
      <c r="AT22" s="458"/>
      <c r="AU22" s="464"/>
      <c r="AV22" s="465"/>
      <c r="AW22" s="465"/>
      <c r="AX22" s="466"/>
      <c r="AY22" s="453" t="s">
        <v>687</v>
      </c>
      <c r="AZ22" s="454"/>
      <c r="BA22" s="454"/>
      <c r="BB22" s="455"/>
      <c r="BC22" s="464"/>
      <c r="BD22" s="465"/>
      <c r="BE22" s="465"/>
      <c r="BF22" s="466"/>
      <c r="BG22" s="453" t="s">
        <v>687</v>
      </c>
      <c r="BH22" s="454"/>
      <c r="BI22" s="454"/>
      <c r="BJ22" s="455"/>
      <c r="BK22" s="464"/>
      <c r="BL22" s="465"/>
      <c r="BM22" s="465"/>
      <c r="BN22" s="466"/>
      <c r="BO22" s="157" t="str">
        <f t="shared" si="9"/>
        <v>n.é.</v>
      </c>
      <c r="BP22" s="158"/>
    </row>
    <row r="23" spans="1:68" ht="20.100000000000001" customHeight="1">
      <c r="A23" s="362" t="s">
        <v>15</v>
      </c>
      <c r="B23" s="363"/>
      <c r="C23" s="144" t="s">
        <v>452</v>
      </c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6"/>
      <c r="AC23" s="147" t="s">
        <v>270</v>
      </c>
      <c r="AD23" s="148"/>
      <c r="AE23" s="456"/>
      <c r="AF23" s="457"/>
      <c r="AG23" s="457"/>
      <c r="AH23" s="458"/>
      <c r="AI23" s="456"/>
      <c r="AJ23" s="457"/>
      <c r="AK23" s="457"/>
      <c r="AL23" s="458"/>
      <c r="AM23" s="456"/>
      <c r="AN23" s="457"/>
      <c r="AO23" s="457"/>
      <c r="AP23" s="458"/>
      <c r="AQ23" s="456"/>
      <c r="AR23" s="457"/>
      <c r="AS23" s="457"/>
      <c r="AT23" s="458"/>
      <c r="AU23" s="464"/>
      <c r="AV23" s="465"/>
      <c r="AW23" s="465"/>
      <c r="AX23" s="466"/>
      <c r="AY23" s="453" t="s">
        <v>687</v>
      </c>
      <c r="AZ23" s="454"/>
      <c r="BA23" s="454"/>
      <c r="BB23" s="455"/>
      <c r="BC23" s="464"/>
      <c r="BD23" s="465"/>
      <c r="BE23" s="465"/>
      <c r="BF23" s="466"/>
      <c r="BG23" s="453" t="s">
        <v>687</v>
      </c>
      <c r="BH23" s="454"/>
      <c r="BI23" s="454"/>
      <c r="BJ23" s="455"/>
      <c r="BK23" s="464"/>
      <c r="BL23" s="465"/>
      <c r="BM23" s="465"/>
      <c r="BN23" s="466"/>
      <c r="BO23" s="157" t="str">
        <f t="shared" si="9"/>
        <v>n.é.</v>
      </c>
      <c r="BP23" s="158"/>
    </row>
    <row r="24" spans="1:68" ht="20.100000000000001" customHeight="1">
      <c r="A24" s="362" t="s">
        <v>53</v>
      </c>
      <c r="B24" s="363"/>
      <c r="C24" s="144" t="s">
        <v>453</v>
      </c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6"/>
      <c r="AC24" s="147" t="s">
        <v>271</v>
      </c>
      <c r="AD24" s="148"/>
      <c r="AE24" s="456"/>
      <c r="AF24" s="457"/>
      <c r="AG24" s="457"/>
      <c r="AH24" s="458"/>
      <c r="AI24" s="456"/>
      <c r="AJ24" s="457"/>
      <c r="AK24" s="457"/>
      <c r="AL24" s="458"/>
      <c r="AM24" s="456"/>
      <c r="AN24" s="457"/>
      <c r="AO24" s="457"/>
      <c r="AP24" s="458"/>
      <c r="AQ24" s="456"/>
      <c r="AR24" s="457"/>
      <c r="AS24" s="457"/>
      <c r="AT24" s="458"/>
      <c r="AU24" s="464"/>
      <c r="AV24" s="465"/>
      <c r="AW24" s="465"/>
      <c r="AX24" s="466"/>
      <c r="AY24" s="453" t="s">
        <v>687</v>
      </c>
      <c r="AZ24" s="454"/>
      <c r="BA24" s="454"/>
      <c r="BB24" s="455"/>
      <c r="BC24" s="464"/>
      <c r="BD24" s="465"/>
      <c r="BE24" s="465"/>
      <c r="BF24" s="466"/>
      <c r="BG24" s="453" t="s">
        <v>687</v>
      </c>
      <c r="BH24" s="454"/>
      <c r="BI24" s="454"/>
      <c r="BJ24" s="455"/>
      <c r="BK24" s="464"/>
      <c r="BL24" s="465"/>
      <c r="BM24" s="465"/>
      <c r="BN24" s="466"/>
      <c r="BO24" s="157" t="str">
        <f t="shared" si="9"/>
        <v>n.é.</v>
      </c>
      <c r="BP24" s="158"/>
    </row>
    <row r="25" spans="1:68" ht="20.100000000000001" customHeight="1">
      <c r="A25" s="362" t="s">
        <v>54</v>
      </c>
      <c r="B25" s="363"/>
      <c r="C25" s="144" t="s">
        <v>272</v>
      </c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6"/>
      <c r="AC25" s="147" t="s">
        <v>273</v>
      </c>
      <c r="AD25" s="148"/>
      <c r="AE25" s="456"/>
      <c r="AF25" s="457"/>
      <c r="AG25" s="457"/>
      <c r="AH25" s="458"/>
      <c r="AI25" s="456"/>
      <c r="AJ25" s="457"/>
      <c r="AK25" s="457"/>
      <c r="AL25" s="458"/>
      <c r="AM25" s="456"/>
      <c r="AN25" s="457"/>
      <c r="AO25" s="457"/>
      <c r="AP25" s="458"/>
      <c r="AQ25" s="456"/>
      <c r="AR25" s="457"/>
      <c r="AS25" s="457"/>
      <c r="AT25" s="458"/>
      <c r="AU25" s="464"/>
      <c r="AV25" s="465"/>
      <c r="AW25" s="465"/>
      <c r="AX25" s="466"/>
      <c r="AY25" s="453" t="s">
        <v>687</v>
      </c>
      <c r="AZ25" s="454"/>
      <c r="BA25" s="454"/>
      <c r="BB25" s="455"/>
      <c r="BC25" s="464"/>
      <c r="BD25" s="465"/>
      <c r="BE25" s="465"/>
      <c r="BF25" s="466"/>
      <c r="BG25" s="453" t="s">
        <v>687</v>
      </c>
      <c r="BH25" s="454"/>
      <c r="BI25" s="454"/>
      <c r="BJ25" s="455"/>
      <c r="BK25" s="464"/>
      <c r="BL25" s="465"/>
      <c r="BM25" s="465"/>
      <c r="BN25" s="466"/>
      <c r="BO25" s="157" t="str">
        <f t="shared" si="9"/>
        <v>n.é.</v>
      </c>
      <c r="BP25" s="158"/>
    </row>
    <row r="26" spans="1:68" s="3" customFormat="1" ht="20.100000000000001" customHeight="1">
      <c r="A26" s="162">
        <v>19</v>
      </c>
      <c r="B26" s="163"/>
      <c r="C26" s="164" t="s">
        <v>274</v>
      </c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6"/>
      <c r="AC26" s="167" t="s">
        <v>275</v>
      </c>
      <c r="AD26" s="168"/>
      <c r="AE26" s="459">
        <v>0</v>
      </c>
      <c r="AF26" s="460"/>
      <c r="AG26" s="460"/>
      <c r="AH26" s="461"/>
      <c r="AI26" s="453" t="s">
        <v>687</v>
      </c>
      <c r="AJ26" s="454"/>
      <c r="AK26" s="454"/>
      <c r="AL26" s="455"/>
      <c r="AM26" s="453" t="s">
        <v>687</v>
      </c>
      <c r="AN26" s="454"/>
      <c r="AO26" s="454"/>
      <c r="AP26" s="455"/>
      <c r="AQ26" s="459">
        <f t="shared" ref="AQ26" si="10">SUM(AQ21:AT25)</f>
        <v>0</v>
      </c>
      <c r="AR26" s="460"/>
      <c r="AS26" s="460"/>
      <c r="AT26" s="461"/>
      <c r="AU26" s="459">
        <f t="shared" ref="AU26" si="11">SUM(AU21:AX25)</f>
        <v>0</v>
      </c>
      <c r="AV26" s="460"/>
      <c r="AW26" s="460"/>
      <c r="AX26" s="461"/>
      <c r="AY26" s="470" t="s">
        <v>687</v>
      </c>
      <c r="AZ26" s="471"/>
      <c r="BA26" s="471"/>
      <c r="BB26" s="472"/>
      <c r="BC26" s="459">
        <f t="shared" ref="BC26" si="12">SUM(BC21:BF25)</f>
        <v>0</v>
      </c>
      <c r="BD26" s="460"/>
      <c r="BE26" s="460"/>
      <c r="BF26" s="461"/>
      <c r="BG26" s="470" t="s">
        <v>687</v>
      </c>
      <c r="BH26" s="471"/>
      <c r="BI26" s="471"/>
      <c r="BJ26" s="472"/>
      <c r="BK26" s="459">
        <f t="shared" ref="BK26" si="13">SUM(BK21:BN25)</f>
        <v>0</v>
      </c>
      <c r="BL26" s="460"/>
      <c r="BM26" s="460"/>
      <c r="BN26" s="461"/>
      <c r="BO26" s="420" t="str">
        <f>IF(AQ26&gt;0,BK26/AQ26,"n.é.")</f>
        <v>n.é.</v>
      </c>
      <c r="BP26" s="421"/>
    </row>
    <row r="27" spans="1:68" ht="20.100000000000001" customHeight="1">
      <c r="A27" s="142">
        <v>20</v>
      </c>
      <c r="B27" s="143"/>
      <c r="C27" s="144" t="s">
        <v>276</v>
      </c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6"/>
      <c r="AC27" s="147" t="s">
        <v>277</v>
      </c>
      <c r="AD27" s="148"/>
      <c r="AE27" s="456"/>
      <c r="AF27" s="457"/>
      <c r="AG27" s="457"/>
      <c r="AH27" s="458"/>
      <c r="AI27" s="456"/>
      <c r="AJ27" s="457"/>
      <c r="AK27" s="457"/>
      <c r="AL27" s="458"/>
      <c r="AM27" s="456"/>
      <c r="AN27" s="457"/>
      <c r="AO27" s="457"/>
      <c r="AP27" s="458"/>
      <c r="AQ27" s="456"/>
      <c r="AR27" s="457"/>
      <c r="AS27" s="457"/>
      <c r="AT27" s="458"/>
      <c r="AU27" s="464"/>
      <c r="AV27" s="465"/>
      <c r="AW27" s="465"/>
      <c r="AX27" s="466"/>
      <c r="AY27" s="453" t="s">
        <v>687</v>
      </c>
      <c r="AZ27" s="454"/>
      <c r="BA27" s="454"/>
      <c r="BB27" s="455"/>
      <c r="BC27" s="464"/>
      <c r="BD27" s="465"/>
      <c r="BE27" s="465"/>
      <c r="BF27" s="466"/>
      <c r="BG27" s="453" t="s">
        <v>687</v>
      </c>
      <c r="BH27" s="454"/>
      <c r="BI27" s="454"/>
      <c r="BJ27" s="455"/>
      <c r="BK27" s="464"/>
      <c r="BL27" s="465"/>
      <c r="BM27" s="465"/>
      <c r="BN27" s="466"/>
      <c r="BO27" s="157" t="str">
        <f t="shared" si="9"/>
        <v>n.é.</v>
      </c>
      <c r="BP27" s="158"/>
    </row>
    <row r="28" spans="1:68" ht="20.100000000000001" customHeight="1">
      <c r="A28" s="142">
        <v>21</v>
      </c>
      <c r="B28" s="143"/>
      <c r="C28" s="144" t="s">
        <v>278</v>
      </c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6"/>
      <c r="AC28" s="147" t="s">
        <v>279</v>
      </c>
      <c r="AD28" s="148"/>
      <c r="AE28" s="456"/>
      <c r="AF28" s="457"/>
      <c r="AG28" s="457"/>
      <c r="AH28" s="458"/>
      <c r="AI28" s="456"/>
      <c r="AJ28" s="457"/>
      <c r="AK28" s="457"/>
      <c r="AL28" s="458"/>
      <c r="AM28" s="456"/>
      <c r="AN28" s="457"/>
      <c r="AO28" s="457"/>
      <c r="AP28" s="458"/>
      <c r="AQ28" s="456"/>
      <c r="AR28" s="457"/>
      <c r="AS28" s="457"/>
      <c r="AT28" s="458"/>
      <c r="AU28" s="464"/>
      <c r="AV28" s="465"/>
      <c r="AW28" s="465"/>
      <c r="AX28" s="466"/>
      <c r="AY28" s="453" t="s">
        <v>687</v>
      </c>
      <c r="AZ28" s="454"/>
      <c r="BA28" s="454"/>
      <c r="BB28" s="455"/>
      <c r="BC28" s="464"/>
      <c r="BD28" s="465"/>
      <c r="BE28" s="465"/>
      <c r="BF28" s="466"/>
      <c r="BG28" s="453" t="s">
        <v>687</v>
      </c>
      <c r="BH28" s="454"/>
      <c r="BI28" s="454"/>
      <c r="BJ28" s="455"/>
      <c r="BK28" s="464"/>
      <c r="BL28" s="465"/>
      <c r="BM28" s="465"/>
      <c r="BN28" s="466"/>
      <c r="BO28" s="157" t="str">
        <f t="shared" si="9"/>
        <v>n.é.</v>
      </c>
      <c r="BP28" s="158"/>
    </row>
    <row r="29" spans="1:68" s="3" customFormat="1" ht="20.100000000000001" customHeight="1">
      <c r="A29" s="162">
        <v>22</v>
      </c>
      <c r="B29" s="163"/>
      <c r="C29" s="164" t="s">
        <v>280</v>
      </c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6"/>
      <c r="AC29" s="167" t="s">
        <v>281</v>
      </c>
      <c r="AD29" s="168"/>
      <c r="AE29" s="459">
        <v>0</v>
      </c>
      <c r="AF29" s="460"/>
      <c r="AG29" s="460"/>
      <c r="AH29" s="461"/>
      <c r="AI29" s="453" t="s">
        <v>687</v>
      </c>
      <c r="AJ29" s="454"/>
      <c r="AK29" s="454"/>
      <c r="AL29" s="455"/>
      <c r="AM29" s="453" t="s">
        <v>687</v>
      </c>
      <c r="AN29" s="454"/>
      <c r="AO29" s="454"/>
      <c r="AP29" s="455"/>
      <c r="AQ29" s="459">
        <f t="shared" ref="AQ29" si="14">SUM(AQ27:AT28)</f>
        <v>0</v>
      </c>
      <c r="AR29" s="460"/>
      <c r="AS29" s="460"/>
      <c r="AT29" s="461"/>
      <c r="AU29" s="459">
        <f t="shared" ref="AU29" si="15">SUM(AU27:AX28)</f>
        <v>0</v>
      </c>
      <c r="AV29" s="460"/>
      <c r="AW29" s="460"/>
      <c r="AX29" s="461"/>
      <c r="AY29" s="470" t="s">
        <v>687</v>
      </c>
      <c r="AZ29" s="471"/>
      <c r="BA29" s="471"/>
      <c r="BB29" s="472"/>
      <c r="BC29" s="459">
        <f t="shared" ref="BC29" si="16">SUM(BC27:BF28)</f>
        <v>0</v>
      </c>
      <c r="BD29" s="460"/>
      <c r="BE29" s="460"/>
      <c r="BF29" s="461"/>
      <c r="BG29" s="470" t="s">
        <v>687</v>
      </c>
      <c r="BH29" s="471"/>
      <c r="BI29" s="471"/>
      <c r="BJ29" s="472"/>
      <c r="BK29" s="459">
        <f t="shared" ref="BK29" si="17">SUM(BK27:BN28)</f>
        <v>0</v>
      </c>
      <c r="BL29" s="460"/>
      <c r="BM29" s="460"/>
      <c r="BN29" s="461"/>
      <c r="BO29" s="420" t="str">
        <f>IF(AQ29&gt;0,BK29/AQ29,"n.é.")</f>
        <v>n.é.</v>
      </c>
      <c r="BP29" s="421"/>
    </row>
    <row r="30" spans="1:68" ht="20.100000000000001" customHeight="1">
      <c r="A30" s="142">
        <v>23</v>
      </c>
      <c r="B30" s="143"/>
      <c r="C30" s="144" t="s">
        <v>282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6"/>
      <c r="AC30" s="147" t="s">
        <v>283</v>
      </c>
      <c r="AD30" s="148"/>
      <c r="AE30" s="456"/>
      <c r="AF30" s="457"/>
      <c r="AG30" s="457"/>
      <c r="AH30" s="458"/>
      <c r="AI30" s="456"/>
      <c r="AJ30" s="457"/>
      <c r="AK30" s="457"/>
      <c r="AL30" s="458"/>
      <c r="AM30" s="456"/>
      <c r="AN30" s="457"/>
      <c r="AO30" s="457"/>
      <c r="AP30" s="458"/>
      <c r="AQ30" s="456"/>
      <c r="AR30" s="457"/>
      <c r="AS30" s="457"/>
      <c r="AT30" s="458"/>
      <c r="AU30" s="464"/>
      <c r="AV30" s="465"/>
      <c r="AW30" s="465"/>
      <c r="AX30" s="466"/>
      <c r="AY30" s="453" t="s">
        <v>687</v>
      </c>
      <c r="AZ30" s="454"/>
      <c r="BA30" s="454"/>
      <c r="BB30" s="455"/>
      <c r="BC30" s="464"/>
      <c r="BD30" s="465"/>
      <c r="BE30" s="465"/>
      <c r="BF30" s="466"/>
      <c r="BG30" s="453" t="s">
        <v>687</v>
      </c>
      <c r="BH30" s="454"/>
      <c r="BI30" s="454"/>
      <c r="BJ30" s="455"/>
      <c r="BK30" s="464"/>
      <c r="BL30" s="465"/>
      <c r="BM30" s="465"/>
      <c r="BN30" s="466"/>
      <c r="BO30" s="157" t="str">
        <f t="shared" si="9"/>
        <v>n.é.</v>
      </c>
      <c r="BP30" s="158"/>
    </row>
    <row r="31" spans="1:68" ht="20.100000000000001" customHeight="1">
      <c r="A31" s="142">
        <v>24</v>
      </c>
      <c r="B31" s="143"/>
      <c r="C31" s="144" t="s">
        <v>284</v>
      </c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6"/>
      <c r="AC31" s="147" t="s">
        <v>285</v>
      </c>
      <c r="AD31" s="148"/>
      <c r="AE31" s="456"/>
      <c r="AF31" s="457"/>
      <c r="AG31" s="457"/>
      <c r="AH31" s="458"/>
      <c r="AI31" s="456"/>
      <c r="AJ31" s="457"/>
      <c r="AK31" s="457"/>
      <c r="AL31" s="458"/>
      <c r="AM31" s="456"/>
      <c r="AN31" s="457"/>
      <c r="AO31" s="457"/>
      <c r="AP31" s="458"/>
      <c r="AQ31" s="456"/>
      <c r="AR31" s="457"/>
      <c r="AS31" s="457"/>
      <c r="AT31" s="458"/>
      <c r="AU31" s="464"/>
      <c r="AV31" s="465"/>
      <c r="AW31" s="465"/>
      <c r="AX31" s="466"/>
      <c r="AY31" s="453" t="s">
        <v>687</v>
      </c>
      <c r="AZ31" s="454"/>
      <c r="BA31" s="454"/>
      <c r="BB31" s="455"/>
      <c r="BC31" s="464"/>
      <c r="BD31" s="465"/>
      <c r="BE31" s="465"/>
      <c r="BF31" s="466"/>
      <c r="BG31" s="453" t="s">
        <v>687</v>
      </c>
      <c r="BH31" s="454"/>
      <c r="BI31" s="454"/>
      <c r="BJ31" s="455"/>
      <c r="BK31" s="464"/>
      <c r="BL31" s="465"/>
      <c r="BM31" s="465"/>
      <c r="BN31" s="466"/>
      <c r="BO31" s="157" t="str">
        <f t="shared" si="9"/>
        <v>n.é.</v>
      </c>
      <c r="BP31" s="158"/>
    </row>
    <row r="32" spans="1:68" ht="20.100000000000001" customHeight="1">
      <c r="A32" s="142">
        <v>25</v>
      </c>
      <c r="B32" s="143"/>
      <c r="C32" s="144" t="s">
        <v>286</v>
      </c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6"/>
      <c r="AC32" s="147" t="s">
        <v>287</v>
      </c>
      <c r="AD32" s="148"/>
      <c r="AE32" s="456"/>
      <c r="AF32" s="457"/>
      <c r="AG32" s="457"/>
      <c r="AH32" s="458"/>
      <c r="AI32" s="456"/>
      <c r="AJ32" s="457"/>
      <c r="AK32" s="457"/>
      <c r="AL32" s="458"/>
      <c r="AM32" s="456"/>
      <c r="AN32" s="457"/>
      <c r="AO32" s="457"/>
      <c r="AP32" s="458"/>
      <c r="AQ32" s="456"/>
      <c r="AR32" s="457"/>
      <c r="AS32" s="457"/>
      <c r="AT32" s="458"/>
      <c r="AU32" s="464"/>
      <c r="AV32" s="465"/>
      <c r="AW32" s="465"/>
      <c r="AX32" s="466"/>
      <c r="AY32" s="453" t="s">
        <v>687</v>
      </c>
      <c r="AZ32" s="454"/>
      <c r="BA32" s="454"/>
      <c r="BB32" s="455"/>
      <c r="BC32" s="464"/>
      <c r="BD32" s="465"/>
      <c r="BE32" s="465"/>
      <c r="BF32" s="466"/>
      <c r="BG32" s="453" t="s">
        <v>687</v>
      </c>
      <c r="BH32" s="454"/>
      <c r="BI32" s="454"/>
      <c r="BJ32" s="455"/>
      <c r="BK32" s="464"/>
      <c r="BL32" s="465"/>
      <c r="BM32" s="465"/>
      <c r="BN32" s="466"/>
      <c r="BO32" s="157" t="str">
        <f t="shared" si="9"/>
        <v>n.é.</v>
      </c>
      <c r="BP32" s="158"/>
    </row>
    <row r="33" spans="1:68" ht="20.100000000000001" customHeight="1">
      <c r="A33" s="142">
        <v>26</v>
      </c>
      <c r="B33" s="143"/>
      <c r="C33" s="144" t="s">
        <v>288</v>
      </c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6"/>
      <c r="AC33" s="147" t="s">
        <v>289</v>
      </c>
      <c r="AD33" s="148"/>
      <c r="AE33" s="456"/>
      <c r="AF33" s="457"/>
      <c r="AG33" s="457"/>
      <c r="AH33" s="458"/>
      <c r="AI33" s="456"/>
      <c r="AJ33" s="457"/>
      <c r="AK33" s="457"/>
      <c r="AL33" s="458"/>
      <c r="AM33" s="456"/>
      <c r="AN33" s="457"/>
      <c r="AO33" s="457"/>
      <c r="AP33" s="458"/>
      <c r="AQ33" s="456"/>
      <c r="AR33" s="457"/>
      <c r="AS33" s="457"/>
      <c r="AT33" s="458"/>
      <c r="AU33" s="464"/>
      <c r="AV33" s="465"/>
      <c r="AW33" s="465"/>
      <c r="AX33" s="466"/>
      <c r="AY33" s="453" t="s">
        <v>687</v>
      </c>
      <c r="AZ33" s="454"/>
      <c r="BA33" s="454"/>
      <c r="BB33" s="455"/>
      <c r="BC33" s="464"/>
      <c r="BD33" s="465"/>
      <c r="BE33" s="465"/>
      <c r="BF33" s="466"/>
      <c r="BG33" s="453" t="s">
        <v>687</v>
      </c>
      <c r="BH33" s="454"/>
      <c r="BI33" s="454"/>
      <c r="BJ33" s="455"/>
      <c r="BK33" s="464"/>
      <c r="BL33" s="465"/>
      <c r="BM33" s="465"/>
      <c r="BN33" s="466"/>
      <c r="BO33" s="157" t="str">
        <f t="shared" si="9"/>
        <v>n.é.</v>
      </c>
      <c r="BP33" s="158"/>
    </row>
    <row r="34" spans="1:68" ht="20.100000000000001" customHeight="1">
      <c r="A34" s="142">
        <v>27</v>
      </c>
      <c r="B34" s="143"/>
      <c r="C34" s="144" t="s">
        <v>290</v>
      </c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6"/>
      <c r="AC34" s="147" t="s">
        <v>291</v>
      </c>
      <c r="AD34" s="148"/>
      <c r="AE34" s="456"/>
      <c r="AF34" s="457"/>
      <c r="AG34" s="457"/>
      <c r="AH34" s="458"/>
      <c r="AI34" s="456"/>
      <c r="AJ34" s="457"/>
      <c r="AK34" s="457"/>
      <c r="AL34" s="458"/>
      <c r="AM34" s="456"/>
      <c r="AN34" s="457"/>
      <c r="AO34" s="457"/>
      <c r="AP34" s="458"/>
      <c r="AQ34" s="456"/>
      <c r="AR34" s="457"/>
      <c r="AS34" s="457"/>
      <c r="AT34" s="458"/>
      <c r="AU34" s="464"/>
      <c r="AV34" s="465"/>
      <c r="AW34" s="465"/>
      <c r="AX34" s="466"/>
      <c r="AY34" s="453" t="s">
        <v>687</v>
      </c>
      <c r="AZ34" s="454"/>
      <c r="BA34" s="454"/>
      <c r="BB34" s="455"/>
      <c r="BC34" s="464"/>
      <c r="BD34" s="465"/>
      <c r="BE34" s="465"/>
      <c r="BF34" s="466"/>
      <c r="BG34" s="453" t="s">
        <v>687</v>
      </c>
      <c r="BH34" s="454"/>
      <c r="BI34" s="454"/>
      <c r="BJ34" s="455"/>
      <c r="BK34" s="464"/>
      <c r="BL34" s="465"/>
      <c r="BM34" s="465"/>
      <c r="BN34" s="466"/>
      <c r="BO34" s="157" t="str">
        <f t="shared" si="9"/>
        <v>n.é.</v>
      </c>
      <c r="BP34" s="158"/>
    </row>
    <row r="35" spans="1:68" ht="20.100000000000001" customHeight="1">
      <c r="A35" s="142">
        <v>28</v>
      </c>
      <c r="B35" s="143"/>
      <c r="C35" s="144" t="s">
        <v>292</v>
      </c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6"/>
      <c r="AC35" s="147" t="s">
        <v>293</v>
      </c>
      <c r="AD35" s="148"/>
      <c r="AE35" s="456"/>
      <c r="AF35" s="457"/>
      <c r="AG35" s="457"/>
      <c r="AH35" s="458"/>
      <c r="AI35" s="456"/>
      <c r="AJ35" s="457"/>
      <c r="AK35" s="457"/>
      <c r="AL35" s="458"/>
      <c r="AM35" s="456"/>
      <c r="AN35" s="457"/>
      <c r="AO35" s="457"/>
      <c r="AP35" s="458"/>
      <c r="AQ35" s="456"/>
      <c r="AR35" s="457"/>
      <c r="AS35" s="457"/>
      <c r="AT35" s="458"/>
      <c r="AU35" s="464"/>
      <c r="AV35" s="465"/>
      <c r="AW35" s="465"/>
      <c r="AX35" s="466"/>
      <c r="AY35" s="453" t="s">
        <v>687</v>
      </c>
      <c r="AZ35" s="454"/>
      <c r="BA35" s="454"/>
      <c r="BB35" s="455"/>
      <c r="BC35" s="464"/>
      <c r="BD35" s="465"/>
      <c r="BE35" s="465"/>
      <c r="BF35" s="466"/>
      <c r="BG35" s="453" t="s">
        <v>687</v>
      </c>
      <c r="BH35" s="454"/>
      <c r="BI35" s="454"/>
      <c r="BJ35" s="455"/>
      <c r="BK35" s="464"/>
      <c r="BL35" s="465"/>
      <c r="BM35" s="465"/>
      <c r="BN35" s="466"/>
      <c r="BO35" s="157" t="str">
        <f t="shared" si="9"/>
        <v>n.é.</v>
      </c>
      <c r="BP35" s="158"/>
    </row>
    <row r="36" spans="1:68" ht="20.100000000000001" customHeight="1">
      <c r="A36" s="142">
        <v>29</v>
      </c>
      <c r="B36" s="143"/>
      <c r="C36" s="144" t="s">
        <v>294</v>
      </c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6"/>
      <c r="AC36" s="147" t="s">
        <v>295</v>
      </c>
      <c r="AD36" s="148"/>
      <c r="AE36" s="456"/>
      <c r="AF36" s="457"/>
      <c r="AG36" s="457"/>
      <c r="AH36" s="458"/>
      <c r="AI36" s="456"/>
      <c r="AJ36" s="457"/>
      <c r="AK36" s="457"/>
      <c r="AL36" s="458"/>
      <c r="AM36" s="456"/>
      <c r="AN36" s="457"/>
      <c r="AO36" s="457"/>
      <c r="AP36" s="458"/>
      <c r="AQ36" s="456"/>
      <c r="AR36" s="457"/>
      <c r="AS36" s="457"/>
      <c r="AT36" s="458"/>
      <c r="AU36" s="464"/>
      <c r="AV36" s="465"/>
      <c r="AW36" s="465"/>
      <c r="AX36" s="466"/>
      <c r="AY36" s="453" t="s">
        <v>687</v>
      </c>
      <c r="AZ36" s="454"/>
      <c r="BA36" s="454"/>
      <c r="BB36" s="455"/>
      <c r="BC36" s="464"/>
      <c r="BD36" s="465"/>
      <c r="BE36" s="465"/>
      <c r="BF36" s="466"/>
      <c r="BG36" s="453" t="s">
        <v>687</v>
      </c>
      <c r="BH36" s="454"/>
      <c r="BI36" s="454"/>
      <c r="BJ36" s="455"/>
      <c r="BK36" s="464"/>
      <c r="BL36" s="465"/>
      <c r="BM36" s="465"/>
      <c r="BN36" s="466"/>
      <c r="BO36" s="157" t="str">
        <f t="shared" si="9"/>
        <v>n.é.</v>
      </c>
      <c r="BP36" s="158"/>
    </row>
    <row r="37" spans="1:68" ht="20.100000000000001" customHeight="1">
      <c r="A37" s="142">
        <v>30</v>
      </c>
      <c r="B37" s="143"/>
      <c r="C37" s="144" t="s">
        <v>296</v>
      </c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6"/>
      <c r="AC37" s="147" t="s">
        <v>297</v>
      </c>
      <c r="AD37" s="148"/>
      <c r="AE37" s="456"/>
      <c r="AF37" s="457"/>
      <c r="AG37" s="457"/>
      <c r="AH37" s="458"/>
      <c r="AI37" s="456"/>
      <c r="AJ37" s="457"/>
      <c r="AK37" s="457"/>
      <c r="AL37" s="458"/>
      <c r="AM37" s="456"/>
      <c r="AN37" s="457"/>
      <c r="AO37" s="457"/>
      <c r="AP37" s="458"/>
      <c r="AQ37" s="456"/>
      <c r="AR37" s="457"/>
      <c r="AS37" s="457"/>
      <c r="AT37" s="458"/>
      <c r="AU37" s="464"/>
      <c r="AV37" s="465"/>
      <c r="AW37" s="465"/>
      <c r="AX37" s="466"/>
      <c r="AY37" s="453" t="s">
        <v>687</v>
      </c>
      <c r="AZ37" s="454"/>
      <c r="BA37" s="454"/>
      <c r="BB37" s="455"/>
      <c r="BC37" s="464"/>
      <c r="BD37" s="465"/>
      <c r="BE37" s="465"/>
      <c r="BF37" s="466"/>
      <c r="BG37" s="453" t="s">
        <v>687</v>
      </c>
      <c r="BH37" s="454"/>
      <c r="BI37" s="454"/>
      <c r="BJ37" s="455"/>
      <c r="BK37" s="464"/>
      <c r="BL37" s="465"/>
      <c r="BM37" s="465"/>
      <c r="BN37" s="466"/>
      <c r="BO37" s="157" t="str">
        <f t="shared" si="9"/>
        <v>n.é.</v>
      </c>
      <c r="BP37" s="158"/>
    </row>
    <row r="38" spans="1:68" s="3" customFormat="1" ht="20.100000000000001" customHeight="1">
      <c r="A38" s="162">
        <v>31</v>
      </c>
      <c r="B38" s="163"/>
      <c r="C38" s="164" t="s">
        <v>298</v>
      </c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6"/>
      <c r="AC38" s="167" t="s">
        <v>299</v>
      </c>
      <c r="AD38" s="168"/>
      <c r="AE38" s="459">
        <v>0</v>
      </c>
      <c r="AF38" s="460"/>
      <c r="AG38" s="460"/>
      <c r="AH38" s="461"/>
      <c r="AI38" s="453" t="s">
        <v>687</v>
      </c>
      <c r="AJ38" s="454"/>
      <c r="AK38" s="454"/>
      <c r="AL38" s="455"/>
      <c r="AM38" s="453" t="s">
        <v>687</v>
      </c>
      <c r="AN38" s="454"/>
      <c r="AO38" s="454"/>
      <c r="AP38" s="455"/>
      <c r="AQ38" s="459">
        <f t="shared" ref="AQ38" si="18">SUM(AQ33:AT37)</f>
        <v>0</v>
      </c>
      <c r="AR38" s="460"/>
      <c r="AS38" s="460"/>
      <c r="AT38" s="461"/>
      <c r="AU38" s="459">
        <f t="shared" ref="AU38" si="19">SUM(AU33:AX37)</f>
        <v>0</v>
      </c>
      <c r="AV38" s="460"/>
      <c r="AW38" s="460"/>
      <c r="AX38" s="461"/>
      <c r="AY38" s="470" t="s">
        <v>687</v>
      </c>
      <c r="AZ38" s="471"/>
      <c r="BA38" s="471"/>
      <c r="BB38" s="472"/>
      <c r="BC38" s="459">
        <f t="shared" ref="BC38" si="20">SUM(BC33:BF37)</f>
        <v>0</v>
      </c>
      <c r="BD38" s="460"/>
      <c r="BE38" s="460"/>
      <c r="BF38" s="461"/>
      <c r="BG38" s="470" t="s">
        <v>687</v>
      </c>
      <c r="BH38" s="471"/>
      <c r="BI38" s="471"/>
      <c r="BJ38" s="472"/>
      <c r="BK38" s="459">
        <f t="shared" ref="BK38" si="21">SUM(BK33:BN37)</f>
        <v>0</v>
      </c>
      <c r="BL38" s="460"/>
      <c r="BM38" s="460"/>
      <c r="BN38" s="461"/>
      <c r="BO38" s="420" t="str">
        <f>IF(AQ38&gt;0,BK38/AQ38,"n.é.")</f>
        <v>n.é.</v>
      </c>
      <c r="BP38" s="421"/>
    </row>
    <row r="39" spans="1:68" ht="20.100000000000001" customHeight="1">
      <c r="A39" s="362" t="s">
        <v>190</v>
      </c>
      <c r="B39" s="363"/>
      <c r="C39" s="144" t="s">
        <v>300</v>
      </c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6"/>
      <c r="AC39" s="147" t="s">
        <v>301</v>
      </c>
      <c r="AD39" s="148"/>
      <c r="AE39" s="456">
        <v>0</v>
      </c>
      <c r="AF39" s="457"/>
      <c r="AG39" s="457"/>
      <c r="AH39" s="458"/>
      <c r="AI39" s="453" t="s">
        <v>687</v>
      </c>
      <c r="AJ39" s="454"/>
      <c r="AK39" s="454"/>
      <c r="AL39" s="455"/>
      <c r="AM39" s="453" t="s">
        <v>687</v>
      </c>
      <c r="AN39" s="454"/>
      <c r="AO39" s="454"/>
      <c r="AP39" s="455"/>
      <c r="AQ39" s="456">
        <v>41</v>
      </c>
      <c r="AR39" s="457"/>
      <c r="AS39" s="457"/>
      <c r="AT39" s="458"/>
      <c r="AU39" s="464">
        <v>41</v>
      </c>
      <c r="AV39" s="465"/>
      <c r="AW39" s="465"/>
      <c r="AX39" s="466"/>
      <c r="AY39" s="453" t="s">
        <v>687</v>
      </c>
      <c r="AZ39" s="454"/>
      <c r="BA39" s="454"/>
      <c r="BB39" s="455"/>
      <c r="BC39" s="464">
        <v>0</v>
      </c>
      <c r="BD39" s="465"/>
      <c r="BE39" s="465"/>
      <c r="BF39" s="466"/>
      <c r="BG39" s="453" t="s">
        <v>687</v>
      </c>
      <c r="BH39" s="454"/>
      <c r="BI39" s="454"/>
      <c r="BJ39" s="455"/>
      <c r="BK39" s="464">
        <v>41</v>
      </c>
      <c r="BL39" s="465"/>
      <c r="BM39" s="465"/>
      <c r="BN39" s="466"/>
      <c r="BO39" s="157">
        <f t="shared" si="9"/>
        <v>1</v>
      </c>
      <c r="BP39" s="158"/>
    </row>
    <row r="40" spans="1:68" s="3" customFormat="1" ht="20.100000000000001" customHeight="1">
      <c r="A40" s="422" t="s">
        <v>191</v>
      </c>
      <c r="B40" s="423"/>
      <c r="C40" s="164" t="s">
        <v>302</v>
      </c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6"/>
      <c r="AC40" s="167" t="s">
        <v>303</v>
      </c>
      <c r="AD40" s="168"/>
      <c r="AE40" s="459">
        <v>0</v>
      </c>
      <c r="AF40" s="460"/>
      <c r="AG40" s="460"/>
      <c r="AH40" s="461"/>
      <c r="AI40" s="453" t="s">
        <v>687</v>
      </c>
      <c r="AJ40" s="454"/>
      <c r="AK40" s="454"/>
      <c r="AL40" s="455"/>
      <c r="AM40" s="453" t="s">
        <v>687</v>
      </c>
      <c r="AN40" s="454"/>
      <c r="AO40" s="454"/>
      <c r="AP40" s="455"/>
      <c r="AQ40" s="459">
        <f t="shared" ref="AQ40" si="22">SUM(AQ29:AT32)+SUM(AQ38:AT39)</f>
        <v>41</v>
      </c>
      <c r="AR40" s="460"/>
      <c r="AS40" s="460"/>
      <c r="AT40" s="461"/>
      <c r="AU40" s="459">
        <f t="shared" ref="AU40" si="23">SUM(AU29:AX32)+SUM(AU38:AX39)</f>
        <v>41</v>
      </c>
      <c r="AV40" s="460"/>
      <c r="AW40" s="460"/>
      <c r="AX40" s="461"/>
      <c r="AY40" s="470" t="s">
        <v>687</v>
      </c>
      <c r="AZ40" s="471"/>
      <c r="BA40" s="471"/>
      <c r="BB40" s="472"/>
      <c r="BC40" s="459">
        <f t="shared" ref="BC40" si="24">SUM(BC29:BF32)+SUM(BC38:BF39)</f>
        <v>0</v>
      </c>
      <c r="BD40" s="460"/>
      <c r="BE40" s="460"/>
      <c r="BF40" s="461"/>
      <c r="BG40" s="470" t="s">
        <v>687</v>
      </c>
      <c r="BH40" s="471"/>
      <c r="BI40" s="471"/>
      <c r="BJ40" s="472"/>
      <c r="BK40" s="459">
        <f t="shared" ref="BK40" si="25">SUM(BK29:BN32)+SUM(BK38:BN39)</f>
        <v>41</v>
      </c>
      <c r="BL40" s="460"/>
      <c r="BM40" s="460"/>
      <c r="BN40" s="461"/>
      <c r="BO40" s="420">
        <f>IF(AQ40&gt;0,BK40/AQ40,"n.é.")</f>
        <v>1</v>
      </c>
      <c r="BP40" s="421"/>
    </row>
    <row r="41" spans="1:68" ht="20.100000000000001" customHeight="1">
      <c r="A41" s="362" t="s">
        <v>192</v>
      </c>
      <c r="B41" s="363"/>
      <c r="C41" s="174" t="s">
        <v>304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6"/>
      <c r="AC41" s="147" t="s">
        <v>305</v>
      </c>
      <c r="AD41" s="148"/>
      <c r="AE41" s="456"/>
      <c r="AF41" s="457"/>
      <c r="AG41" s="457"/>
      <c r="AH41" s="458"/>
      <c r="AI41" s="456"/>
      <c r="AJ41" s="457"/>
      <c r="AK41" s="457"/>
      <c r="AL41" s="458"/>
      <c r="AM41" s="456"/>
      <c r="AN41" s="457"/>
      <c r="AO41" s="457"/>
      <c r="AP41" s="458"/>
      <c r="AQ41" s="456"/>
      <c r="AR41" s="457"/>
      <c r="AS41" s="457"/>
      <c r="AT41" s="458"/>
      <c r="AU41" s="464"/>
      <c r="AV41" s="465"/>
      <c r="AW41" s="465"/>
      <c r="AX41" s="466"/>
      <c r="AY41" s="453" t="s">
        <v>687</v>
      </c>
      <c r="AZ41" s="454"/>
      <c r="BA41" s="454"/>
      <c r="BB41" s="455"/>
      <c r="BC41" s="464"/>
      <c r="BD41" s="465"/>
      <c r="BE41" s="465"/>
      <c r="BF41" s="466"/>
      <c r="BG41" s="453" t="s">
        <v>687</v>
      </c>
      <c r="BH41" s="454"/>
      <c r="BI41" s="454"/>
      <c r="BJ41" s="455"/>
      <c r="BK41" s="464"/>
      <c r="BL41" s="465"/>
      <c r="BM41" s="465"/>
      <c r="BN41" s="466"/>
      <c r="BO41" s="157" t="str">
        <f t="shared" si="9"/>
        <v>n.é.</v>
      </c>
      <c r="BP41" s="158"/>
    </row>
    <row r="42" spans="1:68" ht="20.100000000000001" customHeight="1">
      <c r="A42" s="362" t="s">
        <v>193</v>
      </c>
      <c r="B42" s="363"/>
      <c r="C42" s="174" t="s">
        <v>306</v>
      </c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6"/>
      <c r="AC42" s="147" t="s">
        <v>307</v>
      </c>
      <c r="AD42" s="148"/>
      <c r="AE42" s="456"/>
      <c r="AF42" s="457"/>
      <c r="AG42" s="457"/>
      <c r="AH42" s="458"/>
      <c r="AI42" s="456"/>
      <c r="AJ42" s="457"/>
      <c r="AK42" s="457"/>
      <c r="AL42" s="458"/>
      <c r="AM42" s="456"/>
      <c r="AN42" s="457"/>
      <c r="AO42" s="457"/>
      <c r="AP42" s="458"/>
      <c r="AQ42" s="456"/>
      <c r="AR42" s="457"/>
      <c r="AS42" s="457"/>
      <c r="AT42" s="458"/>
      <c r="AU42" s="464"/>
      <c r="AV42" s="465"/>
      <c r="AW42" s="465"/>
      <c r="AX42" s="466"/>
      <c r="AY42" s="453" t="s">
        <v>687</v>
      </c>
      <c r="AZ42" s="454"/>
      <c r="BA42" s="454"/>
      <c r="BB42" s="455"/>
      <c r="BC42" s="464"/>
      <c r="BD42" s="465"/>
      <c r="BE42" s="465"/>
      <c r="BF42" s="466"/>
      <c r="BG42" s="453" t="s">
        <v>687</v>
      </c>
      <c r="BH42" s="454"/>
      <c r="BI42" s="454"/>
      <c r="BJ42" s="455"/>
      <c r="BK42" s="464"/>
      <c r="BL42" s="465"/>
      <c r="BM42" s="465"/>
      <c r="BN42" s="466"/>
      <c r="BO42" s="157" t="str">
        <f t="shared" si="9"/>
        <v>n.é.</v>
      </c>
      <c r="BP42" s="158"/>
    </row>
    <row r="43" spans="1:68" ht="20.100000000000001" customHeight="1">
      <c r="A43" s="362" t="s">
        <v>194</v>
      </c>
      <c r="B43" s="363"/>
      <c r="C43" s="174" t="s">
        <v>308</v>
      </c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6"/>
      <c r="AC43" s="147" t="s">
        <v>309</v>
      </c>
      <c r="AD43" s="148"/>
      <c r="AE43" s="456">
        <v>0</v>
      </c>
      <c r="AF43" s="457"/>
      <c r="AG43" s="457"/>
      <c r="AH43" s="458"/>
      <c r="AI43" s="453" t="s">
        <v>687</v>
      </c>
      <c r="AJ43" s="454"/>
      <c r="AK43" s="454"/>
      <c r="AL43" s="455"/>
      <c r="AM43" s="453" t="s">
        <v>687</v>
      </c>
      <c r="AN43" s="454"/>
      <c r="AO43" s="454"/>
      <c r="AP43" s="455"/>
      <c r="AQ43" s="456">
        <v>640</v>
      </c>
      <c r="AR43" s="457"/>
      <c r="AS43" s="457"/>
      <c r="AT43" s="458"/>
      <c r="AU43" s="456">
        <v>640</v>
      </c>
      <c r="AV43" s="457"/>
      <c r="AW43" s="457"/>
      <c r="AX43" s="458"/>
      <c r="AY43" s="473" t="s">
        <v>687</v>
      </c>
      <c r="AZ43" s="474"/>
      <c r="BA43" s="474"/>
      <c r="BB43" s="475"/>
      <c r="BC43" s="456">
        <v>0</v>
      </c>
      <c r="BD43" s="457"/>
      <c r="BE43" s="457"/>
      <c r="BF43" s="458"/>
      <c r="BG43" s="473" t="s">
        <v>687</v>
      </c>
      <c r="BH43" s="474"/>
      <c r="BI43" s="474"/>
      <c r="BJ43" s="475"/>
      <c r="BK43" s="456">
        <v>640</v>
      </c>
      <c r="BL43" s="457"/>
      <c r="BM43" s="457"/>
      <c r="BN43" s="458"/>
      <c r="BO43" s="140">
        <f t="shared" si="9"/>
        <v>1</v>
      </c>
      <c r="BP43" s="141"/>
    </row>
    <row r="44" spans="1:68" ht="20.100000000000001" customHeight="1">
      <c r="A44" s="362" t="s">
        <v>195</v>
      </c>
      <c r="B44" s="363"/>
      <c r="C44" s="174" t="s">
        <v>310</v>
      </c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6"/>
      <c r="AC44" s="147" t="s">
        <v>311</v>
      </c>
      <c r="AD44" s="148"/>
      <c r="AE44" s="456"/>
      <c r="AF44" s="457"/>
      <c r="AG44" s="457"/>
      <c r="AH44" s="458"/>
      <c r="AI44" s="456"/>
      <c r="AJ44" s="457"/>
      <c r="AK44" s="457"/>
      <c r="AL44" s="458"/>
      <c r="AM44" s="456"/>
      <c r="AN44" s="457"/>
      <c r="AO44" s="457"/>
      <c r="AP44" s="458"/>
      <c r="AQ44" s="456"/>
      <c r="AR44" s="457"/>
      <c r="AS44" s="457"/>
      <c r="AT44" s="458"/>
      <c r="AU44" s="456"/>
      <c r="AV44" s="457"/>
      <c r="AW44" s="457"/>
      <c r="AX44" s="458"/>
      <c r="AY44" s="473" t="s">
        <v>687</v>
      </c>
      <c r="AZ44" s="474"/>
      <c r="BA44" s="474"/>
      <c r="BB44" s="475"/>
      <c r="BC44" s="456"/>
      <c r="BD44" s="457"/>
      <c r="BE44" s="457"/>
      <c r="BF44" s="458"/>
      <c r="BG44" s="473" t="s">
        <v>687</v>
      </c>
      <c r="BH44" s="474"/>
      <c r="BI44" s="474"/>
      <c r="BJ44" s="475"/>
      <c r="BK44" s="456"/>
      <c r="BL44" s="457"/>
      <c r="BM44" s="457"/>
      <c r="BN44" s="458"/>
      <c r="BO44" s="140" t="str">
        <f t="shared" si="9"/>
        <v>n.é.</v>
      </c>
      <c r="BP44" s="141"/>
    </row>
    <row r="45" spans="1:68" ht="20.100000000000001" customHeight="1">
      <c r="A45" s="362" t="s">
        <v>196</v>
      </c>
      <c r="B45" s="363"/>
      <c r="C45" s="174" t="s">
        <v>312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6"/>
      <c r="AC45" s="147" t="s">
        <v>313</v>
      </c>
      <c r="AD45" s="148"/>
      <c r="AE45" s="456"/>
      <c r="AF45" s="457"/>
      <c r="AG45" s="457"/>
      <c r="AH45" s="458"/>
      <c r="AI45" s="456"/>
      <c r="AJ45" s="457"/>
      <c r="AK45" s="457"/>
      <c r="AL45" s="458"/>
      <c r="AM45" s="456"/>
      <c r="AN45" s="457"/>
      <c r="AO45" s="457"/>
      <c r="AP45" s="458"/>
      <c r="AQ45" s="456"/>
      <c r="AR45" s="457"/>
      <c r="AS45" s="457"/>
      <c r="AT45" s="458"/>
      <c r="AU45" s="456"/>
      <c r="AV45" s="457"/>
      <c r="AW45" s="457"/>
      <c r="AX45" s="458"/>
      <c r="AY45" s="473" t="s">
        <v>687</v>
      </c>
      <c r="AZ45" s="474"/>
      <c r="BA45" s="474"/>
      <c r="BB45" s="475"/>
      <c r="BC45" s="456"/>
      <c r="BD45" s="457"/>
      <c r="BE45" s="457"/>
      <c r="BF45" s="458"/>
      <c r="BG45" s="473" t="s">
        <v>687</v>
      </c>
      <c r="BH45" s="474"/>
      <c r="BI45" s="474"/>
      <c r="BJ45" s="475"/>
      <c r="BK45" s="456"/>
      <c r="BL45" s="457"/>
      <c r="BM45" s="457"/>
      <c r="BN45" s="458"/>
      <c r="BO45" s="140" t="str">
        <f t="shared" si="9"/>
        <v>n.é.</v>
      </c>
      <c r="BP45" s="141"/>
    </row>
    <row r="46" spans="1:68" ht="20.100000000000001" customHeight="1">
      <c r="A46" s="362" t="s">
        <v>197</v>
      </c>
      <c r="B46" s="363"/>
      <c r="C46" s="174" t="s">
        <v>314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6"/>
      <c r="AC46" s="147" t="s">
        <v>315</v>
      </c>
      <c r="AD46" s="148"/>
      <c r="AE46" s="456"/>
      <c r="AF46" s="457"/>
      <c r="AG46" s="457"/>
      <c r="AH46" s="458"/>
      <c r="AI46" s="456"/>
      <c r="AJ46" s="457"/>
      <c r="AK46" s="457"/>
      <c r="AL46" s="458"/>
      <c r="AM46" s="456"/>
      <c r="AN46" s="457"/>
      <c r="AO46" s="457"/>
      <c r="AP46" s="458"/>
      <c r="AQ46" s="456"/>
      <c r="AR46" s="457"/>
      <c r="AS46" s="457"/>
      <c r="AT46" s="458"/>
      <c r="AU46" s="456"/>
      <c r="AV46" s="457"/>
      <c r="AW46" s="457"/>
      <c r="AX46" s="458"/>
      <c r="AY46" s="473" t="s">
        <v>687</v>
      </c>
      <c r="AZ46" s="474"/>
      <c r="BA46" s="474"/>
      <c r="BB46" s="475"/>
      <c r="BC46" s="456"/>
      <c r="BD46" s="457"/>
      <c r="BE46" s="457"/>
      <c r="BF46" s="458"/>
      <c r="BG46" s="473" t="s">
        <v>687</v>
      </c>
      <c r="BH46" s="474"/>
      <c r="BI46" s="474"/>
      <c r="BJ46" s="475"/>
      <c r="BK46" s="456"/>
      <c r="BL46" s="457"/>
      <c r="BM46" s="457"/>
      <c r="BN46" s="458"/>
      <c r="BO46" s="140" t="str">
        <f t="shared" si="9"/>
        <v>n.é.</v>
      </c>
      <c r="BP46" s="141"/>
    </row>
    <row r="47" spans="1:68" ht="20.100000000000001" customHeight="1">
      <c r="A47" s="362" t="s">
        <v>198</v>
      </c>
      <c r="B47" s="363"/>
      <c r="C47" s="174" t="s">
        <v>316</v>
      </c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6"/>
      <c r="AC47" s="147" t="s">
        <v>317</v>
      </c>
      <c r="AD47" s="148"/>
      <c r="AE47" s="456"/>
      <c r="AF47" s="457"/>
      <c r="AG47" s="457"/>
      <c r="AH47" s="458"/>
      <c r="AI47" s="456"/>
      <c r="AJ47" s="457"/>
      <c r="AK47" s="457"/>
      <c r="AL47" s="458"/>
      <c r="AM47" s="456"/>
      <c r="AN47" s="457"/>
      <c r="AO47" s="457"/>
      <c r="AP47" s="458"/>
      <c r="AQ47" s="456"/>
      <c r="AR47" s="457"/>
      <c r="AS47" s="457"/>
      <c r="AT47" s="458"/>
      <c r="AU47" s="456"/>
      <c r="AV47" s="457"/>
      <c r="AW47" s="457"/>
      <c r="AX47" s="458"/>
      <c r="AY47" s="473" t="s">
        <v>687</v>
      </c>
      <c r="AZ47" s="474"/>
      <c r="BA47" s="474"/>
      <c r="BB47" s="475"/>
      <c r="BC47" s="456"/>
      <c r="BD47" s="457"/>
      <c r="BE47" s="457"/>
      <c r="BF47" s="458"/>
      <c r="BG47" s="473" t="s">
        <v>687</v>
      </c>
      <c r="BH47" s="474"/>
      <c r="BI47" s="474"/>
      <c r="BJ47" s="475"/>
      <c r="BK47" s="456"/>
      <c r="BL47" s="457"/>
      <c r="BM47" s="457"/>
      <c r="BN47" s="458"/>
      <c r="BO47" s="140" t="str">
        <f t="shared" si="9"/>
        <v>n.é.</v>
      </c>
      <c r="BP47" s="141"/>
    </row>
    <row r="48" spans="1:68" ht="20.100000000000001" customHeight="1">
      <c r="A48" s="362" t="s">
        <v>199</v>
      </c>
      <c r="B48" s="363"/>
      <c r="C48" s="174" t="s">
        <v>318</v>
      </c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6"/>
      <c r="AC48" s="147" t="s">
        <v>319</v>
      </c>
      <c r="AD48" s="148"/>
      <c r="AE48" s="456"/>
      <c r="AF48" s="457"/>
      <c r="AG48" s="457"/>
      <c r="AH48" s="458"/>
      <c r="AI48" s="456"/>
      <c r="AJ48" s="457"/>
      <c r="AK48" s="457"/>
      <c r="AL48" s="458"/>
      <c r="AM48" s="456"/>
      <c r="AN48" s="457"/>
      <c r="AO48" s="457"/>
      <c r="AP48" s="458"/>
      <c r="AQ48" s="456"/>
      <c r="AR48" s="457"/>
      <c r="AS48" s="457"/>
      <c r="AT48" s="458"/>
      <c r="AU48" s="456"/>
      <c r="AV48" s="457"/>
      <c r="AW48" s="457"/>
      <c r="AX48" s="458"/>
      <c r="AY48" s="473" t="s">
        <v>687</v>
      </c>
      <c r="AZ48" s="474"/>
      <c r="BA48" s="474"/>
      <c r="BB48" s="475"/>
      <c r="BC48" s="456"/>
      <c r="BD48" s="457"/>
      <c r="BE48" s="457"/>
      <c r="BF48" s="458"/>
      <c r="BG48" s="473" t="s">
        <v>687</v>
      </c>
      <c r="BH48" s="474"/>
      <c r="BI48" s="474"/>
      <c r="BJ48" s="475"/>
      <c r="BK48" s="456"/>
      <c r="BL48" s="457"/>
      <c r="BM48" s="457"/>
      <c r="BN48" s="458"/>
      <c r="BO48" s="140" t="str">
        <f t="shared" si="9"/>
        <v>n.é.</v>
      </c>
      <c r="BP48" s="141"/>
    </row>
    <row r="49" spans="1:68" ht="20.100000000000001" customHeight="1">
      <c r="A49" s="362" t="s">
        <v>200</v>
      </c>
      <c r="B49" s="363"/>
      <c r="C49" s="174" t="s">
        <v>320</v>
      </c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6"/>
      <c r="AC49" s="147" t="s">
        <v>321</v>
      </c>
      <c r="AD49" s="148"/>
      <c r="AE49" s="456"/>
      <c r="AF49" s="457"/>
      <c r="AG49" s="457"/>
      <c r="AH49" s="458"/>
      <c r="AI49" s="456"/>
      <c r="AJ49" s="457"/>
      <c r="AK49" s="457"/>
      <c r="AL49" s="458"/>
      <c r="AM49" s="456"/>
      <c r="AN49" s="457"/>
      <c r="AO49" s="457"/>
      <c r="AP49" s="458"/>
      <c r="AQ49" s="456"/>
      <c r="AR49" s="457"/>
      <c r="AS49" s="457"/>
      <c r="AT49" s="458"/>
      <c r="AU49" s="456"/>
      <c r="AV49" s="457"/>
      <c r="AW49" s="457"/>
      <c r="AX49" s="458"/>
      <c r="AY49" s="473" t="s">
        <v>687</v>
      </c>
      <c r="AZ49" s="474"/>
      <c r="BA49" s="474"/>
      <c r="BB49" s="475"/>
      <c r="BC49" s="456"/>
      <c r="BD49" s="457"/>
      <c r="BE49" s="457"/>
      <c r="BF49" s="458"/>
      <c r="BG49" s="473" t="s">
        <v>687</v>
      </c>
      <c r="BH49" s="474"/>
      <c r="BI49" s="474"/>
      <c r="BJ49" s="475"/>
      <c r="BK49" s="456"/>
      <c r="BL49" s="457"/>
      <c r="BM49" s="457"/>
      <c r="BN49" s="458"/>
      <c r="BO49" s="140" t="str">
        <f t="shared" si="9"/>
        <v>n.é.</v>
      </c>
      <c r="BP49" s="141"/>
    </row>
    <row r="50" spans="1:68" ht="20.100000000000001" customHeight="1">
      <c r="A50" s="362" t="s">
        <v>201</v>
      </c>
      <c r="B50" s="363"/>
      <c r="C50" s="174" t="s">
        <v>322</v>
      </c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6"/>
      <c r="AC50" s="147" t="s">
        <v>323</v>
      </c>
      <c r="AD50" s="148"/>
      <c r="AE50" s="456">
        <v>0</v>
      </c>
      <c r="AF50" s="457"/>
      <c r="AG50" s="457"/>
      <c r="AH50" s="458"/>
      <c r="AI50" s="453" t="s">
        <v>687</v>
      </c>
      <c r="AJ50" s="454"/>
      <c r="AK50" s="454"/>
      <c r="AL50" s="455"/>
      <c r="AM50" s="453" t="s">
        <v>687</v>
      </c>
      <c r="AN50" s="454"/>
      <c r="AO50" s="454"/>
      <c r="AP50" s="455"/>
      <c r="AQ50" s="456">
        <v>21</v>
      </c>
      <c r="AR50" s="457"/>
      <c r="AS50" s="457"/>
      <c r="AT50" s="458"/>
      <c r="AU50" s="456">
        <v>21</v>
      </c>
      <c r="AV50" s="457"/>
      <c r="AW50" s="457"/>
      <c r="AX50" s="458"/>
      <c r="AY50" s="473" t="s">
        <v>687</v>
      </c>
      <c r="AZ50" s="474"/>
      <c r="BA50" s="474"/>
      <c r="BB50" s="475"/>
      <c r="BC50" s="456">
        <v>0</v>
      </c>
      <c r="BD50" s="457"/>
      <c r="BE50" s="457"/>
      <c r="BF50" s="458"/>
      <c r="BG50" s="473" t="s">
        <v>687</v>
      </c>
      <c r="BH50" s="474"/>
      <c r="BI50" s="474"/>
      <c r="BJ50" s="475"/>
      <c r="BK50" s="456">
        <v>21</v>
      </c>
      <c r="BL50" s="457"/>
      <c r="BM50" s="457"/>
      <c r="BN50" s="458"/>
      <c r="BO50" s="140">
        <f t="shared" si="9"/>
        <v>1</v>
      </c>
      <c r="BP50" s="141"/>
    </row>
    <row r="51" spans="1:68" s="3" customFormat="1" ht="20.100000000000001" customHeight="1">
      <c r="A51" s="422" t="s">
        <v>202</v>
      </c>
      <c r="B51" s="423"/>
      <c r="C51" s="177" t="s">
        <v>324</v>
      </c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9"/>
      <c r="AC51" s="167" t="s">
        <v>325</v>
      </c>
      <c r="AD51" s="168"/>
      <c r="AE51" s="459">
        <v>0</v>
      </c>
      <c r="AF51" s="460"/>
      <c r="AG51" s="460"/>
      <c r="AH51" s="461"/>
      <c r="AI51" s="453" t="s">
        <v>687</v>
      </c>
      <c r="AJ51" s="454"/>
      <c r="AK51" s="454"/>
      <c r="AL51" s="455"/>
      <c r="AM51" s="453" t="s">
        <v>687</v>
      </c>
      <c r="AN51" s="454"/>
      <c r="AO51" s="454"/>
      <c r="AP51" s="455"/>
      <c r="AQ51" s="459">
        <f t="shared" ref="AQ51" si="26">SUM(AQ41:AT50)</f>
        <v>661</v>
      </c>
      <c r="AR51" s="460"/>
      <c r="AS51" s="460"/>
      <c r="AT51" s="461"/>
      <c r="AU51" s="459">
        <f t="shared" ref="AU51" si="27">SUM(AU41:AX50)</f>
        <v>661</v>
      </c>
      <c r="AV51" s="460"/>
      <c r="AW51" s="460"/>
      <c r="AX51" s="461"/>
      <c r="AY51" s="467" t="s">
        <v>687</v>
      </c>
      <c r="AZ51" s="468"/>
      <c r="BA51" s="468"/>
      <c r="BB51" s="469"/>
      <c r="BC51" s="459">
        <f t="shared" ref="BC51" si="28">SUM(BC41:BF50)</f>
        <v>0</v>
      </c>
      <c r="BD51" s="460"/>
      <c r="BE51" s="460"/>
      <c r="BF51" s="461"/>
      <c r="BG51" s="467" t="s">
        <v>687</v>
      </c>
      <c r="BH51" s="468"/>
      <c r="BI51" s="468"/>
      <c r="BJ51" s="469"/>
      <c r="BK51" s="459">
        <f t="shared" ref="BK51" si="29">SUM(BK41:BN50)</f>
        <v>661</v>
      </c>
      <c r="BL51" s="460"/>
      <c r="BM51" s="460"/>
      <c r="BN51" s="461"/>
      <c r="BO51" s="420">
        <f>IF(AQ51&gt;0,BK51/AQ51,"n.é.")</f>
        <v>1</v>
      </c>
      <c r="BP51" s="421"/>
    </row>
    <row r="52" spans="1:68" ht="20.100000000000001" customHeight="1">
      <c r="A52" s="362" t="s">
        <v>203</v>
      </c>
      <c r="B52" s="363"/>
      <c r="C52" s="174" t="s">
        <v>326</v>
      </c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6"/>
      <c r="AC52" s="147" t="s">
        <v>327</v>
      </c>
      <c r="AD52" s="148"/>
      <c r="AE52" s="456"/>
      <c r="AF52" s="457"/>
      <c r="AG52" s="457"/>
      <c r="AH52" s="458"/>
      <c r="AI52" s="456"/>
      <c r="AJ52" s="457"/>
      <c r="AK52" s="457"/>
      <c r="AL52" s="458"/>
      <c r="AM52" s="456"/>
      <c r="AN52" s="457"/>
      <c r="AO52" s="457"/>
      <c r="AP52" s="458"/>
      <c r="AQ52" s="456"/>
      <c r="AR52" s="457"/>
      <c r="AS52" s="457"/>
      <c r="AT52" s="458"/>
      <c r="AU52" s="456"/>
      <c r="AV52" s="457"/>
      <c r="AW52" s="457"/>
      <c r="AX52" s="458"/>
      <c r="AY52" s="473" t="s">
        <v>687</v>
      </c>
      <c r="AZ52" s="474"/>
      <c r="BA52" s="474"/>
      <c r="BB52" s="475"/>
      <c r="BC52" s="456"/>
      <c r="BD52" s="457"/>
      <c r="BE52" s="457"/>
      <c r="BF52" s="458"/>
      <c r="BG52" s="473" t="s">
        <v>687</v>
      </c>
      <c r="BH52" s="474"/>
      <c r="BI52" s="474"/>
      <c r="BJ52" s="475"/>
      <c r="BK52" s="456"/>
      <c r="BL52" s="457"/>
      <c r="BM52" s="457"/>
      <c r="BN52" s="458"/>
      <c r="BO52" s="140" t="str">
        <f t="shared" si="9"/>
        <v>n.é.</v>
      </c>
      <c r="BP52" s="141"/>
    </row>
    <row r="53" spans="1:68" ht="20.100000000000001" customHeight="1">
      <c r="A53" s="362" t="s">
        <v>204</v>
      </c>
      <c r="B53" s="363"/>
      <c r="C53" s="174" t="s">
        <v>328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6"/>
      <c r="AC53" s="147" t="s">
        <v>329</v>
      </c>
      <c r="AD53" s="148"/>
      <c r="AE53" s="456"/>
      <c r="AF53" s="457"/>
      <c r="AG53" s="457"/>
      <c r="AH53" s="458"/>
      <c r="AI53" s="456"/>
      <c r="AJ53" s="457"/>
      <c r="AK53" s="457"/>
      <c r="AL53" s="458"/>
      <c r="AM53" s="456"/>
      <c r="AN53" s="457"/>
      <c r="AO53" s="457"/>
      <c r="AP53" s="458"/>
      <c r="AQ53" s="456"/>
      <c r="AR53" s="457"/>
      <c r="AS53" s="457"/>
      <c r="AT53" s="458"/>
      <c r="AU53" s="456"/>
      <c r="AV53" s="457"/>
      <c r="AW53" s="457"/>
      <c r="AX53" s="458"/>
      <c r="AY53" s="473" t="s">
        <v>687</v>
      </c>
      <c r="AZ53" s="474"/>
      <c r="BA53" s="474"/>
      <c r="BB53" s="475"/>
      <c r="BC53" s="456"/>
      <c r="BD53" s="457"/>
      <c r="BE53" s="457"/>
      <c r="BF53" s="458"/>
      <c r="BG53" s="473" t="s">
        <v>687</v>
      </c>
      <c r="BH53" s="474"/>
      <c r="BI53" s="474"/>
      <c r="BJ53" s="475"/>
      <c r="BK53" s="456"/>
      <c r="BL53" s="457"/>
      <c r="BM53" s="457"/>
      <c r="BN53" s="458"/>
      <c r="BO53" s="140" t="str">
        <f t="shared" si="9"/>
        <v>n.é.</v>
      </c>
      <c r="BP53" s="141"/>
    </row>
    <row r="54" spans="1:68" ht="20.100000000000001" customHeight="1">
      <c r="A54" s="362" t="s">
        <v>205</v>
      </c>
      <c r="B54" s="363"/>
      <c r="C54" s="174" t="s">
        <v>330</v>
      </c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6"/>
      <c r="AC54" s="147" t="s">
        <v>331</v>
      </c>
      <c r="AD54" s="148"/>
      <c r="AE54" s="456"/>
      <c r="AF54" s="457"/>
      <c r="AG54" s="457"/>
      <c r="AH54" s="458"/>
      <c r="AI54" s="456"/>
      <c r="AJ54" s="457"/>
      <c r="AK54" s="457"/>
      <c r="AL54" s="458"/>
      <c r="AM54" s="456"/>
      <c r="AN54" s="457"/>
      <c r="AO54" s="457"/>
      <c r="AP54" s="458"/>
      <c r="AQ54" s="456"/>
      <c r="AR54" s="457"/>
      <c r="AS54" s="457"/>
      <c r="AT54" s="458"/>
      <c r="AU54" s="456"/>
      <c r="AV54" s="457"/>
      <c r="AW54" s="457"/>
      <c r="AX54" s="458"/>
      <c r="AY54" s="473" t="s">
        <v>687</v>
      </c>
      <c r="AZ54" s="474"/>
      <c r="BA54" s="474"/>
      <c r="BB54" s="475"/>
      <c r="BC54" s="456"/>
      <c r="BD54" s="457"/>
      <c r="BE54" s="457"/>
      <c r="BF54" s="458"/>
      <c r="BG54" s="473" t="s">
        <v>687</v>
      </c>
      <c r="BH54" s="474"/>
      <c r="BI54" s="474"/>
      <c r="BJ54" s="475"/>
      <c r="BK54" s="456"/>
      <c r="BL54" s="457"/>
      <c r="BM54" s="457"/>
      <c r="BN54" s="458"/>
      <c r="BO54" s="140" t="str">
        <f t="shared" si="9"/>
        <v>n.é.</v>
      </c>
      <c r="BP54" s="141"/>
    </row>
    <row r="55" spans="1:68" ht="20.100000000000001" customHeight="1">
      <c r="A55" s="362" t="s">
        <v>206</v>
      </c>
      <c r="B55" s="363"/>
      <c r="C55" s="174" t="s">
        <v>332</v>
      </c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6"/>
      <c r="AC55" s="147" t="s">
        <v>333</v>
      </c>
      <c r="AD55" s="148"/>
      <c r="AE55" s="456"/>
      <c r="AF55" s="457"/>
      <c r="AG55" s="457"/>
      <c r="AH55" s="458"/>
      <c r="AI55" s="456"/>
      <c r="AJ55" s="457"/>
      <c r="AK55" s="457"/>
      <c r="AL55" s="458"/>
      <c r="AM55" s="456"/>
      <c r="AN55" s="457"/>
      <c r="AO55" s="457"/>
      <c r="AP55" s="458"/>
      <c r="AQ55" s="456"/>
      <c r="AR55" s="457"/>
      <c r="AS55" s="457"/>
      <c r="AT55" s="458"/>
      <c r="AU55" s="456"/>
      <c r="AV55" s="457"/>
      <c r="AW55" s="457"/>
      <c r="AX55" s="458"/>
      <c r="AY55" s="473" t="s">
        <v>687</v>
      </c>
      <c r="AZ55" s="474"/>
      <c r="BA55" s="474"/>
      <c r="BB55" s="475"/>
      <c r="BC55" s="456"/>
      <c r="BD55" s="457"/>
      <c r="BE55" s="457"/>
      <c r="BF55" s="458"/>
      <c r="BG55" s="473" t="s">
        <v>687</v>
      </c>
      <c r="BH55" s="474"/>
      <c r="BI55" s="474"/>
      <c r="BJ55" s="475"/>
      <c r="BK55" s="456"/>
      <c r="BL55" s="457"/>
      <c r="BM55" s="457"/>
      <c r="BN55" s="458"/>
      <c r="BO55" s="140" t="str">
        <f t="shared" si="9"/>
        <v>n.é.</v>
      </c>
      <c r="BP55" s="141"/>
    </row>
    <row r="56" spans="1:68" ht="20.100000000000001" customHeight="1">
      <c r="A56" s="362" t="s">
        <v>207</v>
      </c>
      <c r="B56" s="363"/>
      <c r="C56" s="174" t="s">
        <v>334</v>
      </c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6"/>
      <c r="AC56" s="147" t="s">
        <v>335</v>
      </c>
      <c r="AD56" s="148"/>
      <c r="AE56" s="456"/>
      <c r="AF56" s="457"/>
      <c r="AG56" s="457"/>
      <c r="AH56" s="458"/>
      <c r="AI56" s="456"/>
      <c r="AJ56" s="457"/>
      <c r="AK56" s="457"/>
      <c r="AL56" s="458"/>
      <c r="AM56" s="456"/>
      <c r="AN56" s="457"/>
      <c r="AO56" s="457"/>
      <c r="AP56" s="458"/>
      <c r="AQ56" s="456"/>
      <c r="AR56" s="457"/>
      <c r="AS56" s="457"/>
      <c r="AT56" s="458"/>
      <c r="AU56" s="456"/>
      <c r="AV56" s="457"/>
      <c r="AW56" s="457"/>
      <c r="AX56" s="458"/>
      <c r="AY56" s="473" t="s">
        <v>687</v>
      </c>
      <c r="AZ56" s="474"/>
      <c r="BA56" s="474"/>
      <c r="BB56" s="475"/>
      <c r="BC56" s="456"/>
      <c r="BD56" s="457"/>
      <c r="BE56" s="457"/>
      <c r="BF56" s="458"/>
      <c r="BG56" s="473" t="s">
        <v>687</v>
      </c>
      <c r="BH56" s="474"/>
      <c r="BI56" s="474"/>
      <c r="BJ56" s="475"/>
      <c r="BK56" s="456"/>
      <c r="BL56" s="457"/>
      <c r="BM56" s="457"/>
      <c r="BN56" s="458"/>
      <c r="BO56" s="140" t="str">
        <f t="shared" si="9"/>
        <v>n.é.</v>
      </c>
      <c r="BP56" s="141"/>
    </row>
    <row r="57" spans="1:68" s="3" customFormat="1" ht="20.100000000000001" customHeight="1">
      <c r="A57" s="422" t="s">
        <v>208</v>
      </c>
      <c r="B57" s="423"/>
      <c r="C57" s="164" t="s">
        <v>336</v>
      </c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6"/>
      <c r="AC57" s="167" t="s">
        <v>337</v>
      </c>
      <c r="AD57" s="168"/>
      <c r="AE57" s="459">
        <v>0</v>
      </c>
      <c r="AF57" s="460"/>
      <c r="AG57" s="460"/>
      <c r="AH57" s="461"/>
      <c r="AI57" s="453" t="s">
        <v>687</v>
      </c>
      <c r="AJ57" s="454"/>
      <c r="AK57" s="454"/>
      <c r="AL57" s="455"/>
      <c r="AM57" s="453" t="s">
        <v>687</v>
      </c>
      <c r="AN57" s="454"/>
      <c r="AO57" s="454"/>
      <c r="AP57" s="455"/>
      <c r="AQ57" s="459">
        <f t="shared" ref="AQ57" si="30">SUM(AQ52:AT56)</f>
        <v>0</v>
      </c>
      <c r="AR57" s="460"/>
      <c r="AS57" s="460"/>
      <c r="AT57" s="461"/>
      <c r="AU57" s="459">
        <f t="shared" ref="AU57" si="31">SUM(AU52:AX56)</f>
        <v>0</v>
      </c>
      <c r="AV57" s="460"/>
      <c r="AW57" s="460"/>
      <c r="AX57" s="461"/>
      <c r="AY57" s="467" t="s">
        <v>687</v>
      </c>
      <c r="AZ57" s="468"/>
      <c r="BA57" s="468"/>
      <c r="BB57" s="469"/>
      <c r="BC57" s="459">
        <f t="shared" ref="BC57" si="32">SUM(BC52:BF56)</f>
        <v>0</v>
      </c>
      <c r="BD57" s="460"/>
      <c r="BE57" s="460"/>
      <c r="BF57" s="461"/>
      <c r="BG57" s="467" t="s">
        <v>687</v>
      </c>
      <c r="BH57" s="468"/>
      <c r="BI57" s="468"/>
      <c r="BJ57" s="469"/>
      <c r="BK57" s="459">
        <f t="shared" ref="BK57" si="33">SUM(BK52:BN56)</f>
        <v>0</v>
      </c>
      <c r="BL57" s="460"/>
      <c r="BM57" s="460"/>
      <c r="BN57" s="461"/>
      <c r="BO57" s="420" t="str">
        <f>IF(AQ57&gt;0,BK57/AQ57,"n.é.")</f>
        <v>n.é.</v>
      </c>
      <c r="BP57" s="421"/>
    </row>
    <row r="58" spans="1:68" ht="20.100000000000001" customHeight="1">
      <c r="A58" s="362" t="s">
        <v>209</v>
      </c>
      <c r="B58" s="363"/>
      <c r="C58" s="174" t="s">
        <v>454</v>
      </c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6"/>
      <c r="AC58" s="147" t="s">
        <v>338</v>
      </c>
      <c r="AD58" s="148"/>
      <c r="AE58" s="456"/>
      <c r="AF58" s="457"/>
      <c r="AG58" s="457"/>
      <c r="AH58" s="458"/>
      <c r="AI58" s="456"/>
      <c r="AJ58" s="457"/>
      <c r="AK58" s="457"/>
      <c r="AL58" s="458"/>
      <c r="AM58" s="456"/>
      <c r="AN58" s="457"/>
      <c r="AO58" s="457"/>
      <c r="AP58" s="458"/>
      <c r="AQ58" s="456"/>
      <c r="AR58" s="457"/>
      <c r="AS58" s="457"/>
      <c r="AT58" s="458"/>
      <c r="AU58" s="456"/>
      <c r="AV58" s="457"/>
      <c r="AW58" s="457"/>
      <c r="AX58" s="458"/>
      <c r="AY58" s="473" t="s">
        <v>687</v>
      </c>
      <c r="AZ58" s="474"/>
      <c r="BA58" s="474"/>
      <c r="BB58" s="475"/>
      <c r="BC58" s="456"/>
      <c r="BD58" s="457"/>
      <c r="BE58" s="457"/>
      <c r="BF58" s="458"/>
      <c r="BG58" s="473" t="s">
        <v>687</v>
      </c>
      <c r="BH58" s="474"/>
      <c r="BI58" s="474"/>
      <c r="BJ58" s="475"/>
      <c r="BK58" s="456"/>
      <c r="BL58" s="457"/>
      <c r="BM58" s="457"/>
      <c r="BN58" s="458"/>
      <c r="BO58" s="140" t="str">
        <f t="shared" si="9"/>
        <v>n.é.</v>
      </c>
      <c r="BP58" s="141"/>
    </row>
    <row r="59" spans="1:68" ht="20.100000000000001" customHeight="1">
      <c r="A59" s="362" t="s">
        <v>210</v>
      </c>
      <c r="B59" s="363"/>
      <c r="C59" s="144" t="s">
        <v>455</v>
      </c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6"/>
      <c r="AC59" s="147" t="s">
        <v>339</v>
      </c>
      <c r="AD59" s="148"/>
      <c r="AE59" s="456"/>
      <c r="AF59" s="457"/>
      <c r="AG59" s="457"/>
      <c r="AH59" s="458"/>
      <c r="AI59" s="456"/>
      <c r="AJ59" s="457"/>
      <c r="AK59" s="457"/>
      <c r="AL59" s="458"/>
      <c r="AM59" s="456"/>
      <c r="AN59" s="457"/>
      <c r="AO59" s="457"/>
      <c r="AP59" s="458"/>
      <c r="AQ59" s="456"/>
      <c r="AR59" s="457"/>
      <c r="AS59" s="457"/>
      <c r="AT59" s="458"/>
      <c r="AU59" s="456"/>
      <c r="AV59" s="457"/>
      <c r="AW59" s="457"/>
      <c r="AX59" s="458"/>
      <c r="AY59" s="473" t="s">
        <v>687</v>
      </c>
      <c r="AZ59" s="474"/>
      <c r="BA59" s="474"/>
      <c r="BB59" s="475"/>
      <c r="BC59" s="456"/>
      <c r="BD59" s="457"/>
      <c r="BE59" s="457"/>
      <c r="BF59" s="458"/>
      <c r="BG59" s="473" t="s">
        <v>687</v>
      </c>
      <c r="BH59" s="474"/>
      <c r="BI59" s="474"/>
      <c r="BJ59" s="475"/>
      <c r="BK59" s="456"/>
      <c r="BL59" s="457"/>
      <c r="BM59" s="457"/>
      <c r="BN59" s="458"/>
      <c r="BO59" s="140" t="str">
        <f t="shared" si="9"/>
        <v>n.é.</v>
      </c>
      <c r="BP59" s="141"/>
    </row>
    <row r="60" spans="1:68" ht="20.100000000000001" customHeight="1">
      <c r="A60" s="362" t="s">
        <v>211</v>
      </c>
      <c r="B60" s="363"/>
      <c r="C60" s="174" t="s">
        <v>340</v>
      </c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6"/>
      <c r="AC60" s="147" t="s">
        <v>341</v>
      </c>
      <c r="AD60" s="148"/>
      <c r="AE60" s="456"/>
      <c r="AF60" s="457"/>
      <c r="AG60" s="457"/>
      <c r="AH60" s="458"/>
      <c r="AI60" s="456"/>
      <c r="AJ60" s="457"/>
      <c r="AK60" s="457"/>
      <c r="AL60" s="458"/>
      <c r="AM60" s="456"/>
      <c r="AN60" s="457"/>
      <c r="AO60" s="457"/>
      <c r="AP60" s="458"/>
      <c r="AQ60" s="456"/>
      <c r="AR60" s="457"/>
      <c r="AS60" s="457"/>
      <c r="AT60" s="458"/>
      <c r="AU60" s="456"/>
      <c r="AV60" s="457"/>
      <c r="AW60" s="457"/>
      <c r="AX60" s="458"/>
      <c r="AY60" s="473" t="s">
        <v>687</v>
      </c>
      <c r="AZ60" s="474"/>
      <c r="BA60" s="474"/>
      <c r="BB60" s="475"/>
      <c r="BC60" s="456"/>
      <c r="BD60" s="457"/>
      <c r="BE60" s="457"/>
      <c r="BF60" s="458"/>
      <c r="BG60" s="473" t="s">
        <v>687</v>
      </c>
      <c r="BH60" s="474"/>
      <c r="BI60" s="474"/>
      <c r="BJ60" s="475"/>
      <c r="BK60" s="456"/>
      <c r="BL60" s="457"/>
      <c r="BM60" s="457"/>
      <c r="BN60" s="458"/>
      <c r="BO60" s="140" t="str">
        <f t="shared" si="9"/>
        <v>n.é.</v>
      </c>
      <c r="BP60" s="141"/>
    </row>
    <row r="61" spans="1:68" s="3" customFormat="1" ht="20.100000000000001" customHeight="1">
      <c r="A61" s="422" t="s">
        <v>212</v>
      </c>
      <c r="B61" s="423"/>
      <c r="C61" s="164" t="s">
        <v>342</v>
      </c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6"/>
      <c r="AC61" s="167" t="s">
        <v>343</v>
      </c>
      <c r="AD61" s="168"/>
      <c r="AE61" s="459">
        <v>0</v>
      </c>
      <c r="AF61" s="460"/>
      <c r="AG61" s="460"/>
      <c r="AH61" s="461"/>
      <c r="AI61" s="453" t="s">
        <v>687</v>
      </c>
      <c r="AJ61" s="454"/>
      <c r="AK61" s="454"/>
      <c r="AL61" s="455"/>
      <c r="AM61" s="453" t="s">
        <v>687</v>
      </c>
      <c r="AN61" s="454"/>
      <c r="AO61" s="454"/>
      <c r="AP61" s="455"/>
      <c r="AQ61" s="459">
        <f t="shared" ref="AQ61" si="34">SUM(AQ58:AT60)</f>
        <v>0</v>
      </c>
      <c r="AR61" s="460"/>
      <c r="AS61" s="460"/>
      <c r="AT61" s="461"/>
      <c r="AU61" s="459">
        <f t="shared" ref="AU61" si="35">SUM(AU58:AX60)</f>
        <v>0</v>
      </c>
      <c r="AV61" s="460"/>
      <c r="AW61" s="460"/>
      <c r="AX61" s="461"/>
      <c r="AY61" s="467" t="s">
        <v>687</v>
      </c>
      <c r="AZ61" s="468"/>
      <c r="BA61" s="468"/>
      <c r="BB61" s="469"/>
      <c r="BC61" s="459">
        <f t="shared" ref="BC61" si="36">SUM(BC58:BF60)</f>
        <v>0</v>
      </c>
      <c r="BD61" s="460"/>
      <c r="BE61" s="460"/>
      <c r="BF61" s="461"/>
      <c r="BG61" s="467" t="s">
        <v>687</v>
      </c>
      <c r="BH61" s="468"/>
      <c r="BI61" s="468"/>
      <c r="BJ61" s="469"/>
      <c r="BK61" s="459">
        <f t="shared" ref="BK61" si="37">SUM(BK58:BN60)</f>
        <v>0</v>
      </c>
      <c r="BL61" s="460"/>
      <c r="BM61" s="460"/>
      <c r="BN61" s="461"/>
      <c r="BO61" s="420" t="str">
        <f>IF(AQ61&gt;0,BK61/AQ61,"n.é.")</f>
        <v>n.é.</v>
      </c>
      <c r="BP61" s="421"/>
    </row>
    <row r="62" spans="1:68" ht="20.100000000000001" customHeight="1">
      <c r="A62" s="362" t="s">
        <v>213</v>
      </c>
      <c r="B62" s="363"/>
      <c r="C62" s="174" t="s">
        <v>456</v>
      </c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6"/>
      <c r="AC62" s="147" t="s">
        <v>344</v>
      </c>
      <c r="AD62" s="148"/>
      <c r="AE62" s="456"/>
      <c r="AF62" s="457"/>
      <c r="AG62" s="457"/>
      <c r="AH62" s="458"/>
      <c r="AI62" s="456"/>
      <c r="AJ62" s="457"/>
      <c r="AK62" s="457"/>
      <c r="AL62" s="458"/>
      <c r="AM62" s="456"/>
      <c r="AN62" s="457"/>
      <c r="AO62" s="457"/>
      <c r="AP62" s="458"/>
      <c r="AQ62" s="456"/>
      <c r="AR62" s="457"/>
      <c r="AS62" s="457"/>
      <c r="AT62" s="458"/>
      <c r="AU62" s="456"/>
      <c r="AV62" s="457"/>
      <c r="AW62" s="457"/>
      <c r="AX62" s="458"/>
      <c r="AY62" s="473" t="s">
        <v>687</v>
      </c>
      <c r="AZ62" s="474"/>
      <c r="BA62" s="474"/>
      <c r="BB62" s="475"/>
      <c r="BC62" s="456"/>
      <c r="BD62" s="457"/>
      <c r="BE62" s="457"/>
      <c r="BF62" s="458"/>
      <c r="BG62" s="473" t="s">
        <v>687</v>
      </c>
      <c r="BH62" s="474"/>
      <c r="BI62" s="474"/>
      <c r="BJ62" s="475"/>
      <c r="BK62" s="456"/>
      <c r="BL62" s="457"/>
      <c r="BM62" s="457"/>
      <c r="BN62" s="458"/>
      <c r="BO62" s="140" t="str">
        <f t="shared" si="9"/>
        <v>n.é.</v>
      </c>
      <c r="BP62" s="141"/>
    </row>
    <row r="63" spans="1:68" ht="20.100000000000001" customHeight="1">
      <c r="A63" s="362" t="s">
        <v>214</v>
      </c>
      <c r="B63" s="363"/>
      <c r="C63" s="144" t="s">
        <v>457</v>
      </c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6"/>
      <c r="AC63" s="147" t="s">
        <v>345</v>
      </c>
      <c r="AD63" s="148"/>
      <c r="AE63" s="456"/>
      <c r="AF63" s="457"/>
      <c r="AG63" s="457"/>
      <c r="AH63" s="458"/>
      <c r="AI63" s="456"/>
      <c r="AJ63" s="457"/>
      <c r="AK63" s="457"/>
      <c r="AL63" s="458"/>
      <c r="AM63" s="456"/>
      <c r="AN63" s="457"/>
      <c r="AO63" s="457"/>
      <c r="AP63" s="458"/>
      <c r="AQ63" s="456"/>
      <c r="AR63" s="457"/>
      <c r="AS63" s="457"/>
      <c r="AT63" s="458"/>
      <c r="AU63" s="456"/>
      <c r="AV63" s="457"/>
      <c r="AW63" s="457"/>
      <c r="AX63" s="458"/>
      <c r="AY63" s="473" t="s">
        <v>687</v>
      </c>
      <c r="AZ63" s="474"/>
      <c r="BA63" s="474"/>
      <c r="BB63" s="475"/>
      <c r="BC63" s="456"/>
      <c r="BD63" s="457"/>
      <c r="BE63" s="457"/>
      <c r="BF63" s="458"/>
      <c r="BG63" s="473" t="s">
        <v>687</v>
      </c>
      <c r="BH63" s="474"/>
      <c r="BI63" s="474"/>
      <c r="BJ63" s="475"/>
      <c r="BK63" s="456"/>
      <c r="BL63" s="457"/>
      <c r="BM63" s="457"/>
      <c r="BN63" s="458"/>
      <c r="BO63" s="140" t="str">
        <f t="shared" si="9"/>
        <v>n.é.</v>
      </c>
      <c r="BP63" s="141"/>
    </row>
    <row r="64" spans="1:68" ht="20.100000000000001" customHeight="1">
      <c r="A64" s="362" t="s">
        <v>215</v>
      </c>
      <c r="B64" s="363"/>
      <c r="C64" s="174" t="s">
        <v>346</v>
      </c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6"/>
      <c r="AC64" s="147" t="s">
        <v>347</v>
      </c>
      <c r="AD64" s="148"/>
      <c r="AE64" s="456"/>
      <c r="AF64" s="457"/>
      <c r="AG64" s="457"/>
      <c r="AH64" s="458"/>
      <c r="AI64" s="456"/>
      <c r="AJ64" s="457"/>
      <c r="AK64" s="457"/>
      <c r="AL64" s="458"/>
      <c r="AM64" s="456"/>
      <c r="AN64" s="457"/>
      <c r="AO64" s="457"/>
      <c r="AP64" s="458"/>
      <c r="AQ64" s="456"/>
      <c r="AR64" s="457"/>
      <c r="AS64" s="457"/>
      <c r="AT64" s="458"/>
      <c r="AU64" s="456"/>
      <c r="AV64" s="457"/>
      <c r="AW64" s="457"/>
      <c r="AX64" s="458"/>
      <c r="AY64" s="473" t="s">
        <v>687</v>
      </c>
      <c r="AZ64" s="474"/>
      <c r="BA64" s="474"/>
      <c r="BB64" s="475"/>
      <c r="BC64" s="456"/>
      <c r="BD64" s="457"/>
      <c r="BE64" s="457"/>
      <c r="BF64" s="458"/>
      <c r="BG64" s="473" t="s">
        <v>687</v>
      </c>
      <c r="BH64" s="474"/>
      <c r="BI64" s="474"/>
      <c r="BJ64" s="475"/>
      <c r="BK64" s="456"/>
      <c r="BL64" s="457"/>
      <c r="BM64" s="457"/>
      <c r="BN64" s="458"/>
      <c r="BO64" s="140" t="str">
        <f t="shared" si="9"/>
        <v>n.é.</v>
      </c>
      <c r="BP64" s="141"/>
    </row>
    <row r="65" spans="1:68" s="3" customFormat="1" ht="20.100000000000001" customHeight="1">
      <c r="A65" s="422" t="s">
        <v>216</v>
      </c>
      <c r="B65" s="423"/>
      <c r="C65" s="164" t="s">
        <v>348</v>
      </c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6"/>
      <c r="AC65" s="167" t="s">
        <v>349</v>
      </c>
      <c r="AD65" s="168"/>
      <c r="AE65" s="459">
        <v>0</v>
      </c>
      <c r="AF65" s="460"/>
      <c r="AG65" s="460"/>
      <c r="AH65" s="461"/>
      <c r="AI65" s="453" t="s">
        <v>687</v>
      </c>
      <c r="AJ65" s="454"/>
      <c r="AK65" s="454"/>
      <c r="AL65" s="455"/>
      <c r="AM65" s="453" t="s">
        <v>687</v>
      </c>
      <c r="AN65" s="454"/>
      <c r="AO65" s="454"/>
      <c r="AP65" s="455"/>
      <c r="AQ65" s="459">
        <f t="shared" ref="AQ65" si="38">SUM(AQ62:AT64)</f>
        <v>0</v>
      </c>
      <c r="AR65" s="460"/>
      <c r="AS65" s="460"/>
      <c r="AT65" s="461"/>
      <c r="AU65" s="459">
        <f t="shared" ref="AU65" si="39">SUM(AU62:AX64)</f>
        <v>0</v>
      </c>
      <c r="AV65" s="460"/>
      <c r="AW65" s="460"/>
      <c r="AX65" s="461"/>
      <c r="AY65" s="467" t="s">
        <v>687</v>
      </c>
      <c r="AZ65" s="468"/>
      <c r="BA65" s="468"/>
      <c r="BB65" s="469"/>
      <c r="BC65" s="459">
        <f t="shared" ref="BC65" si="40">SUM(BC62:BF64)</f>
        <v>0</v>
      </c>
      <c r="BD65" s="460"/>
      <c r="BE65" s="460"/>
      <c r="BF65" s="461"/>
      <c r="BG65" s="467" t="s">
        <v>687</v>
      </c>
      <c r="BH65" s="468"/>
      <c r="BI65" s="468"/>
      <c r="BJ65" s="469"/>
      <c r="BK65" s="459">
        <f t="shared" ref="BK65" si="41">SUM(BK62:BN64)</f>
        <v>0</v>
      </c>
      <c r="BL65" s="460"/>
      <c r="BM65" s="460"/>
      <c r="BN65" s="461"/>
      <c r="BO65" s="420" t="str">
        <f>IF(AQ65&gt;0,BK65/AQ65,"n.é.")</f>
        <v>n.é.</v>
      </c>
      <c r="BP65" s="421"/>
    </row>
    <row r="66" spans="1:68" s="3" customFormat="1" ht="20.100000000000001" customHeight="1">
      <c r="A66" s="376" t="s">
        <v>217</v>
      </c>
      <c r="B66" s="377"/>
      <c r="C66" s="182" t="s">
        <v>350</v>
      </c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4"/>
      <c r="AC66" s="185" t="s">
        <v>351</v>
      </c>
      <c r="AD66" s="186"/>
      <c r="AE66" s="479">
        <v>0</v>
      </c>
      <c r="AF66" s="480"/>
      <c r="AG66" s="480"/>
      <c r="AH66" s="481"/>
      <c r="AI66" s="476" t="s">
        <v>687</v>
      </c>
      <c r="AJ66" s="477"/>
      <c r="AK66" s="477"/>
      <c r="AL66" s="478"/>
      <c r="AM66" s="476" t="s">
        <v>687</v>
      </c>
      <c r="AN66" s="477"/>
      <c r="AO66" s="477"/>
      <c r="AP66" s="478"/>
      <c r="AQ66" s="479">
        <f t="shared" ref="AQ66" si="42">AQ20+AQ26+AQ40+AQ51+AQ57+AQ61+AQ65</f>
        <v>5236</v>
      </c>
      <c r="AR66" s="480"/>
      <c r="AS66" s="480"/>
      <c r="AT66" s="481"/>
      <c r="AU66" s="479">
        <f t="shared" ref="AU66" si="43">AU20+AU26+AU40+AU51+AU57+AU61+AU65</f>
        <v>5236</v>
      </c>
      <c r="AV66" s="480"/>
      <c r="AW66" s="480"/>
      <c r="AX66" s="481"/>
      <c r="AY66" s="476" t="s">
        <v>687</v>
      </c>
      <c r="AZ66" s="477"/>
      <c r="BA66" s="477"/>
      <c r="BB66" s="478"/>
      <c r="BC66" s="479">
        <f t="shared" ref="BC66" si="44">BC20+BC26+BC40+BC51+BC57+BC61+BC65</f>
        <v>0</v>
      </c>
      <c r="BD66" s="480"/>
      <c r="BE66" s="480"/>
      <c r="BF66" s="481"/>
      <c r="BG66" s="476" t="s">
        <v>687</v>
      </c>
      <c r="BH66" s="477"/>
      <c r="BI66" s="477"/>
      <c r="BJ66" s="478"/>
      <c r="BK66" s="479">
        <f t="shared" ref="BK66" si="45">BK20+BK26+BK40+BK51+BK57+BK61+BK65</f>
        <v>5236</v>
      </c>
      <c r="BL66" s="480"/>
      <c r="BM66" s="480"/>
      <c r="BN66" s="481"/>
      <c r="BO66" s="190">
        <f>IF(AQ66&gt;0,BK66/AQ66,"n.é.")</f>
        <v>1</v>
      </c>
      <c r="BP66" s="191"/>
    </row>
    <row r="67" spans="1:68" ht="20.100000000000001" customHeight="1">
      <c r="A67" s="362" t="s">
        <v>218</v>
      </c>
      <c r="B67" s="363"/>
      <c r="C67" s="194" t="s">
        <v>352</v>
      </c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95"/>
      <c r="AB67" s="196"/>
      <c r="AC67" s="197" t="s">
        <v>353</v>
      </c>
      <c r="AD67" s="198"/>
      <c r="AE67" s="456"/>
      <c r="AF67" s="457"/>
      <c r="AG67" s="457"/>
      <c r="AH67" s="458"/>
      <c r="AI67" s="456"/>
      <c r="AJ67" s="457"/>
      <c r="AK67" s="457"/>
      <c r="AL67" s="458"/>
      <c r="AM67" s="456"/>
      <c r="AN67" s="457"/>
      <c r="AO67" s="457"/>
      <c r="AP67" s="458"/>
      <c r="AQ67" s="456"/>
      <c r="AR67" s="457"/>
      <c r="AS67" s="457"/>
      <c r="AT67" s="458"/>
      <c r="AU67" s="456"/>
      <c r="AV67" s="457"/>
      <c r="AW67" s="457"/>
      <c r="AX67" s="458"/>
      <c r="AY67" s="473" t="s">
        <v>687</v>
      </c>
      <c r="AZ67" s="474"/>
      <c r="BA67" s="474"/>
      <c r="BB67" s="475"/>
      <c r="BC67" s="456"/>
      <c r="BD67" s="457"/>
      <c r="BE67" s="457"/>
      <c r="BF67" s="458"/>
      <c r="BG67" s="473" t="s">
        <v>687</v>
      </c>
      <c r="BH67" s="474"/>
      <c r="BI67" s="474"/>
      <c r="BJ67" s="475"/>
      <c r="BK67" s="456"/>
      <c r="BL67" s="457"/>
      <c r="BM67" s="457"/>
      <c r="BN67" s="458"/>
      <c r="BO67" s="140" t="str">
        <f t="shared" si="9"/>
        <v>n.é.</v>
      </c>
      <c r="BP67" s="141"/>
    </row>
    <row r="68" spans="1:68" ht="20.100000000000001" customHeight="1">
      <c r="A68" s="362" t="s">
        <v>219</v>
      </c>
      <c r="B68" s="363"/>
      <c r="C68" s="174" t="s">
        <v>354</v>
      </c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6"/>
      <c r="AC68" s="197" t="s">
        <v>355</v>
      </c>
      <c r="AD68" s="198"/>
      <c r="AE68" s="456"/>
      <c r="AF68" s="457"/>
      <c r="AG68" s="457"/>
      <c r="AH68" s="458"/>
      <c r="AI68" s="456"/>
      <c r="AJ68" s="457"/>
      <c r="AK68" s="457"/>
      <c r="AL68" s="458"/>
      <c r="AM68" s="456"/>
      <c r="AN68" s="457"/>
      <c r="AO68" s="457"/>
      <c r="AP68" s="458"/>
      <c r="AQ68" s="456"/>
      <c r="AR68" s="457"/>
      <c r="AS68" s="457"/>
      <c r="AT68" s="458"/>
      <c r="AU68" s="456"/>
      <c r="AV68" s="457"/>
      <c r="AW68" s="457"/>
      <c r="AX68" s="458"/>
      <c r="AY68" s="473" t="s">
        <v>687</v>
      </c>
      <c r="AZ68" s="474"/>
      <c r="BA68" s="474"/>
      <c r="BB68" s="475"/>
      <c r="BC68" s="456"/>
      <c r="BD68" s="457"/>
      <c r="BE68" s="457"/>
      <c r="BF68" s="458"/>
      <c r="BG68" s="473" t="s">
        <v>687</v>
      </c>
      <c r="BH68" s="474"/>
      <c r="BI68" s="474"/>
      <c r="BJ68" s="475"/>
      <c r="BK68" s="456"/>
      <c r="BL68" s="457"/>
      <c r="BM68" s="457"/>
      <c r="BN68" s="458"/>
      <c r="BO68" s="140" t="str">
        <f t="shared" si="9"/>
        <v>n.é.</v>
      </c>
      <c r="BP68" s="141"/>
    </row>
    <row r="69" spans="1:68" ht="20.100000000000001" customHeight="1">
      <c r="A69" s="362" t="s">
        <v>220</v>
      </c>
      <c r="B69" s="363"/>
      <c r="C69" s="194" t="s">
        <v>356</v>
      </c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5"/>
      <c r="Y69" s="195"/>
      <c r="Z69" s="195"/>
      <c r="AA69" s="195"/>
      <c r="AB69" s="196"/>
      <c r="AC69" s="197" t="s">
        <v>357</v>
      </c>
      <c r="AD69" s="198"/>
      <c r="AE69" s="456"/>
      <c r="AF69" s="457"/>
      <c r="AG69" s="457"/>
      <c r="AH69" s="458"/>
      <c r="AI69" s="456"/>
      <c r="AJ69" s="457"/>
      <c r="AK69" s="457"/>
      <c r="AL69" s="458"/>
      <c r="AM69" s="456"/>
      <c r="AN69" s="457"/>
      <c r="AO69" s="457"/>
      <c r="AP69" s="458"/>
      <c r="AQ69" s="456"/>
      <c r="AR69" s="457"/>
      <c r="AS69" s="457"/>
      <c r="AT69" s="458"/>
      <c r="AU69" s="456"/>
      <c r="AV69" s="457"/>
      <c r="AW69" s="457"/>
      <c r="AX69" s="458"/>
      <c r="AY69" s="473" t="s">
        <v>687</v>
      </c>
      <c r="AZ69" s="474"/>
      <c r="BA69" s="474"/>
      <c r="BB69" s="475"/>
      <c r="BC69" s="456"/>
      <c r="BD69" s="457"/>
      <c r="BE69" s="457"/>
      <c r="BF69" s="458"/>
      <c r="BG69" s="473" t="s">
        <v>687</v>
      </c>
      <c r="BH69" s="474"/>
      <c r="BI69" s="474"/>
      <c r="BJ69" s="475"/>
      <c r="BK69" s="456"/>
      <c r="BL69" s="457"/>
      <c r="BM69" s="457"/>
      <c r="BN69" s="458"/>
      <c r="BO69" s="140" t="str">
        <f t="shared" si="9"/>
        <v>n.é.</v>
      </c>
      <c r="BP69" s="141"/>
    </row>
    <row r="70" spans="1:68" s="3" customFormat="1" ht="20.100000000000001" customHeight="1">
      <c r="A70" s="422" t="s">
        <v>221</v>
      </c>
      <c r="B70" s="423"/>
      <c r="C70" s="177" t="s">
        <v>458</v>
      </c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9"/>
      <c r="AC70" s="192" t="s">
        <v>358</v>
      </c>
      <c r="AD70" s="193"/>
      <c r="AE70" s="459">
        <v>0</v>
      </c>
      <c r="AF70" s="460"/>
      <c r="AG70" s="460"/>
      <c r="AH70" s="461"/>
      <c r="AI70" s="453" t="s">
        <v>687</v>
      </c>
      <c r="AJ70" s="454"/>
      <c r="AK70" s="454"/>
      <c r="AL70" s="455"/>
      <c r="AM70" s="453" t="s">
        <v>687</v>
      </c>
      <c r="AN70" s="454"/>
      <c r="AO70" s="454"/>
      <c r="AP70" s="455"/>
      <c r="AQ70" s="459">
        <f t="shared" ref="AQ70" si="46">SUM(AQ67:AT69)</f>
        <v>0</v>
      </c>
      <c r="AR70" s="460"/>
      <c r="AS70" s="460"/>
      <c r="AT70" s="461"/>
      <c r="AU70" s="459">
        <f t="shared" ref="AU70" si="47">SUM(AU67:AX69)</f>
        <v>0</v>
      </c>
      <c r="AV70" s="460"/>
      <c r="AW70" s="460"/>
      <c r="AX70" s="461"/>
      <c r="AY70" s="467" t="s">
        <v>687</v>
      </c>
      <c r="AZ70" s="468"/>
      <c r="BA70" s="468"/>
      <c r="BB70" s="469"/>
      <c r="BC70" s="459">
        <f t="shared" ref="BC70" si="48">SUM(BC67:BF69)</f>
        <v>0</v>
      </c>
      <c r="BD70" s="460"/>
      <c r="BE70" s="460"/>
      <c r="BF70" s="461"/>
      <c r="BG70" s="467" t="s">
        <v>687</v>
      </c>
      <c r="BH70" s="468"/>
      <c r="BI70" s="468"/>
      <c r="BJ70" s="469"/>
      <c r="BK70" s="459">
        <f t="shared" ref="BK70" si="49">SUM(BK67:BN69)</f>
        <v>0</v>
      </c>
      <c r="BL70" s="460"/>
      <c r="BM70" s="460"/>
      <c r="BN70" s="461"/>
      <c r="BO70" s="172" t="str">
        <f>IF(AQ70&gt;0,BK70/AQ70,"n.é.")</f>
        <v>n.é.</v>
      </c>
      <c r="BP70" s="173"/>
    </row>
    <row r="71" spans="1:68" ht="20.100000000000001" customHeight="1">
      <c r="A71" s="362" t="s">
        <v>222</v>
      </c>
      <c r="B71" s="363"/>
      <c r="C71" s="174" t="s">
        <v>359</v>
      </c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6"/>
      <c r="AC71" s="197" t="s">
        <v>360</v>
      </c>
      <c r="AD71" s="198"/>
      <c r="AE71" s="456"/>
      <c r="AF71" s="457"/>
      <c r="AG71" s="457"/>
      <c r="AH71" s="458"/>
      <c r="AI71" s="456"/>
      <c r="AJ71" s="457"/>
      <c r="AK71" s="457"/>
      <c r="AL71" s="458"/>
      <c r="AM71" s="456"/>
      <c r="AN71" s="457"/>
      <c r="AO71" s="457"/>
      <c r="AP71" s="458"/>
      <c r="AQ71" s="456"/>
      <c r="AR71" s="457"/>
      <c r="AS71" s="457"/>
      <c r="AT71" s="458"/>
      <c r="AU71" s="456"/>
      <c r="AV71" s="457"/>
      <c r="AW71" s="457"/>
      <c r="AX71" s="458"/>
      <c r="AY71" s="473" t="s">
        <v>687</v>
      </c>
      <c r="AZ71" s="474"/>
      <c r="BA71" s="474"/>
      <c r="BB71" s="475"/>
      <c r="BC71" s="456"/>
      <c r="BD71" s="457"/>
      <c r="BE71" s="457"/>
      <c r="BF71" s="458"/>
      <c r="BG71" s="473" t="s">
        <v>687</v>
      </c>
      <c r="BH71" s="474"/>
      <c r="BI71" s="474"/>
      <c r="BJ71" s="475"/>
      <c r="BK71" s="456"/>
      <c r="BL71" s="457"/>
      <c r="BM71" s="457"/>
      <c r="BN71" s="458"/>
      <c r="BO71" s="140" t="str">
        <f t="shared" si="9"/>
        <v>n.é.</v>
      </c>
      <c r="BP71" s="141"/>
    </row>
    <row r="72" spans="1:68" ht="20.100000000000001" customHeight="1">
      <c r="A72" s="362" t="s">
        <v>223</v>
      </c>
      <c r="B72" s="363"/>
      <c r="C72" s="194" t="s">
        <v>361</v>
      </c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  <c r="AA72" s="195"/>
      <c r="AB72" s="196"/>
      <c r="AC72" s="197" t="s">
        <v>362</v>
      </c>
      <c r="AD72" s="198"/>
      <c r="AE72" s="456"/>
      <c r="AF72" s="457"/>
      <c r="AG72" s="457"/>
      <c r="AH72" s="458"/>
      <c r="AI72" s="456"/>
      <c r="AJ72" s="457"/>
      <c r="AK72" s="457"/>
      <c r="AL72" s="458"/>
      <c r="AM72" s="456"/>
      <c r="AN72" s="457"/>
      <c r="AO72" s="457"/>
      <c r="AP72" s="458"/>
      <c r="AQ72" s="456"/>
      <c r="AR72" s="457"/>
      <c r="AS72" s="457"/>
      <c r="AT72" s="458"/>
      <c r="AU72" s="456"/>
      <c r="AV72" s="457"/>
      <c r="AW72" s="457"/>
      <c r="AX72" s="458"/>
      <c r="AY72" s="473" t="s">
        <v>687</v>
      </c>
      <c r="AZ72" s="474"/>
      <c r="BA72" s="474"/>
      <c r="BB72" s="475"/>
      <c r="BC72" s="456"/>
      <c r="BD72" s="457"/>
      <c r="BE72" s="457"/>
      <c r="BF72" s="458"/>
      <c r="BG72" s="473" t="s">
        <v>687</v>
      </c>
      <c r="BH72" s="474"/>
      <c r="BI72" s="474"/>
      <c r="BJ72" s="475"/>
      <c r="BK72" s="456"/>
      <c r="BL72" s="457"/>
      <c r="BM72" s="457"/>
      <c r="BN72" s="458"/>
      <c r="BO72" s="140" t="str">
        <f t="shared" si="9"/>
        <v>n.é.</v>
      </c>
      <c r="BP72" s="141"/>
    </row>
    <row r="73" spans="1:68" ht="20.100000000000001" customHeight="1">
      <c r="A73" s="362" t="s">
        <v>224</v>
      </c>
      <c r="B73" s="363"/>
      <c r="C73" s="174" t="s">
        <v>363</v>
      </c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6"/>
      <c r="AC73" s="197" t="s">
        <v>364</v>
      </c>
      <c r="AD73" s="198"/>
      <c r="AE73" s="456"/>
      <c r="AF73" s="457"/>
      <c r="AG73" s="457"/>
      <c r="AH73" s="458"/>
      <c r="AI73" s="456"/>
      <c r="AJ73" s="457"/>
      <c r="AK73" s="457"/>
      <c r="AL73" s="458"/>
      <c r="AM73" s="456"/>
      <c r="AN73" s="457"/>
      <c r="AO73" s="457"/>
      <c r="AP73" s="458"/>
      <c r="AQ73" s="456"/>
      <c r="AR73" s="457"/>
      <c r="AS73" s="457"/>
      <c r="AT73" s="458"/>
      <c r="AU73" s="456"/>
      <c r="AV73" s="457"/>
      <c r="AW73" s="457"/>
      <c r="AX73" s="458"/>
      <c r="AY73" s="473" t="s">
        <v>687</v>
      </c>
      <c r="AZ73" s="474"/>
      <c r="BA73" s="474"/>
      <c r="BB73" s="475"/>
      <c r="BC73" s="456"/>
      <c r="BD73" s="457"/>
      <c r="BE73" s="457"/>
      <c r="BF73" s="458"/>
      <c r="BG73" s="473" t="s">
        <v>687</v>
      </c>
      <c r="BH73" s="474"/>
      <c r="BI73" s="474"/>
      <c r="BJ73" s="475"/>
      <c r="BK73" s="456"/>
      <c r="BL73" s="457"/>
      <c r="BM73" s="457"/>
      <c r="BN73" s="458"/>
      <c r="BO73" s="140" t="str">
        <f t="shared" si="9"/>
        <v>n.é.</v>
      </c>
      <c r="BP73" s="141"/>
    </row>
    <row r="74" spans="1:68" ht="20.100000000000001" customHeight="1">
      <c r="A74" s="362" t="s">
        <v>225</v>
      </c>
      <c r="B74" s="363"/>
      <c r="C74" s="194" t="s">
        <v>365</v>
      </c>
      <c r="D74" s="195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95"/>
      <c r="R74" s="195"/>
      <c r="S74" s="195"/>
      <c r="T74" s="195"/>
      <c r="U74" s="195"/>
      <c r="V74" s="195"/>
      <c r="W74" s="195"/>
      <c r="X74" s="195"/>
      <c r="Y74" s="195"/>
      <c r="Z74" s="195"/>
      <c r="AA74" s="195"/>
      <c r="AB74" s="196"/>
      <c r="AC74" s="197" t="s">
        <v>366</v>
      </c>
      <c r="AD74" s="198"/>
      <c r="AE74" s="456"/>
      <c r="AF74" s="457"/>
      <c r="AG74" s="457"/>
      <c r="AH74" s="458"/>
      <c r="AI74" s="456"/>
      <c r="AJ74" s="457"/>
      <c r="AK74" s="457"/>
      <c r="AL74" s="458"/>
      <c r="AM74" s="456"/>
      <c r="AN74" s="457"/>
      <c r="AO74" s="457"/>
      <c r="AP74" s="458"/>
      <c r="AQ74" s="456"/>
      <c r="AR74" s="457"/>
      <c r="AS74" s="457"/>
      <c r="AT74" s="458"/>
      <c r="AU74" s="456"/>
      <c r="AV74" s="457"/>
      <c r="AW74" s="457"/>
      <c r="AX74" s="458"/>
      <c r="AY74" s="473" t="s">
        <v>687</v>
      </c>
      <c r="AZ74" s="474"/>
      <c r="BA74" s="474"/>
      <c r="BB74" s="475"/>
      <c r="BC74" s="456"/>
      <c r="BD74" s="457"/>
      <c r="BE74" s="457"/>
      <c r="BF74" s="458"/>
      <c r="BG74" s="473" t="s">
        <v>687</v>
      </c>
      <c r="BH74" s="474"/>
      <c r="BI74" s="474"/>
      <c r="BJ74" s="475"/>
      <c r="BK74" s="456"/>
      <c r="BL74" s="457"/>
      <c r="BM74" s="457"/>
      <c r="BN74" s="458"/>
      <c r="BO74" s="140" t="str">
        <f t="shared" si="9"/>
        <v>n.é.</v>
      </c>
      <c r="BP74" s="141"/>
    </row>
    <row r="75" spans="1:68" s="3" customFormat="1" ht="20.100000000000001" customHeight="1">
      <c r="A75" s="422" t="s">
        <v>226</v>
      </c>
      <c r="B75" s="423"/>
      <c r="C75" s="199" t="s">
        <v>459</v>
      </c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1"/>
      <c r="AC75" s="192" t="s">
        <v>367</v>
      </c>
      <c r="AD75" s="193"/>
      <c r="AE75" s="459">
        <v>0</v>
      </c>
      <c r="AF75" s="460"/>
      <c r="AG75" s="460"/>
      <c r="AH75" s="461"/>
      <c r="AI75" s="453" t="s">
        <v>687</v>
      </c>
      <c r="AJ75" s="454"/>
      <c r="AK75" s="454"/>
      <c r="AL75" s="455"/>
      <c r="AM75" s="453" t="s">
        <v>687</v>
      </c>
      <c r="AN75" s="454"/>
      <c r="AO75" s="454"/>
      <c r="AP75" s="455"/>
      <c r="AQ75" s="459">
        <f t="shared" ref="AQ75" si="50">SUM(AQ71:AT74)</f>
        <v>0</v>
      </c>
      <c r="AR75" s="460"/>
      <c r="AS75" s="460"/>
      <c r="AT75" s="461"/>
      <c r="AU75" s="459">
        <f t="shared" ref="AU75" si="51">SUM(AU71:AX74)</f>
        <v>0</v>
      </c>
      <c r="AV75" s="460"/>
      <c r="AW75" s="460"/>
      <c r="AX75" s="461"/>
      <c r="AY75" s="467" t="s">
        <v>687</v>
      </c>
      <c r="AZ75" s="468"/>
      <c r="BA75" s="468"/>
      <c r="BB75" s="469"/>
      <c r="BC75" s="459">
        <f t="shared" ref="BC75" si="52">SUM(BC71:BF74)</f>
        <v>0</v>
      </c>
      <c r="BD75" s="460"/>
      <c r="BE75" s="460"/>
      <c r="BF75" s="461"/>
      <c r="BG75" s="467" t="s">
        <v>687</v>
      </c>
      <c r="BH75" s="468"/>
      <c r="BI75" s="468"/>
      <c r="BJ75" s="469"/>
      <c r="BK75" s="459">
        <f t="shared" ref="BK75" si="53">SUM(BK71:BN74)</f>
        <v>0</v>
      </c>
      <c r="BL75" s="460"/>
      <c r="BM75" s="460"/>
      <c r="BN75" s="461"/>
      <c r="BO75" s="172" t="str">
        <f>IF(AQ75&gt;0,BK75/AQ75,"n.é.")</f>
        <v>n.é.</v>
      </c>
      <c r="BP75" s="173"/>
    </row>
    <row r="76" spans="1:68" ht="20.100000000000001" customHeight="1">
      <c r="A76" s="362" t="s">
        <v>227</v>
      </c>
      <c r="B76" s="363"/>
      <c r="C76" s="144" t="s">
        <v>368</v>
      </c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6"/>
      <c r="AC76" s="197" t="s">
        <v>369</v>
      </c>
      <c r="AD76" s="198"/>
      <c r="AE76" s="456">
        <v>0</v>
      </c>
      <c r="AF76" s="457"/>
      <c r="AG76" s="457"/>
      <c r="AH76" s="458"/>
      <c r="AI76" s="453" t="s">
        <v>687</v>
      </c>
      <c r="AJ76" s="454"/>
      <c r="AK76" s="454"/>
      <c r="AL76" s="455"/>
      <c r="AM76" s="453" t="s">
        <v>687</v>
      </c>
      <c r="AN76" s="454"/>
      <c r="AO76" s="454"/>
      <c r="AP76" s="455"/>
      <c r="AQ76" s="456">
        <v>784</v>
      </c>
      <c r="AR76" s="457"/>
      <c r="AS76" s="457"/>
      <c r="AT76" s="458"/>
      <c r="AU76" s="456">
        <v>784</v>
      </c>
      <c r="AV76" s="457"/>
      <c r="AW76" s="457"/>
      <c r="AX76" s="458"/>
      <c r="AY76" s="473" t="s">
        <v>687</v>
      </c>
      <c r="AZ76" s="474"/>
      <c r="BA76" s="474"/>
      <c r="BB76" s="475"/>
      <c r="BC76" s="456">
        <v>0</v>
      </c>
      <c r="BD76" s="457"/>
      <c r="BE76" s="457"/>
      <c r="BF76" s="458"/>
      <c r="BG76" s="473" t="s">
        <v>687</v>
      </c>
      <c r="BH76" s="474"/>
      <c r="BI76" s="474"/>
      <c r="BJ76" s="475"/>
      <c r="BK76" s="456">
        <v>784</v>
      </c>
      <c r="BL76" s="457"/>
      <c r="BM76" s="457"/>
      <c r="BN76" s="458"/>
      <c r="BO76" s="140">
        <f t="shared" si="9"/>
        <v>1</v>
      </c>
      <c r="BP76" s="141"/>
    </row>
    <row r="77" spans="1:68" ht="20.100000000000001" customHeight="1">
      <c r="A77" s="362" t="s">
        <v>228</v>
      </c>
      <c r="B77" s="363"/>
      <c r="C77" s="144" t="s">
        <v>370</v>
      </c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6"/>
      <c r="AC77" s="197" t="s">
        <v>371</v>
      </c>
      <c r="AD77" s="198"/>
      <c r="AE77" s="456"/>
      <c r="AF77" s="457"/>
      <c r="AG77" s="457"/>
      <c r="AH77" s="458"/>
      <c r="AI77" s="456"/>
      <c r="AJ77" s="457"/>
      <c r="AK77" s="457"/>
      <c r="AL77" s="458"/>
      <c r="AM77" s="456"/>
      <c r="AN77" s="457"/>
      <c r="AO77" s="457"/>
      <c r="AP77" s="458"/>
      <c r="AQ77" s="456"/>
      <c r="AR77" s="457"/>
      <c r="AS77" s="457"/>
      <c r="AT77" s="458"/>
      <c r="AU77" s="456"/>
      <c r="AV77" s="457"/>
      <c r="AW77" s="457"/>
      <c r="AX77" s="458"/>
      <c r="AY77" s="473" t="s">
        <v>687</v>
      </c>
      <c r="AZ77" s="474"/>
      <c r="BA77" s="474"/>
      <c r="BB77" s="475"/>
      <c r="BC77" s="456"/>
      <c r="BD77" s="457"/>
      <c r="BE77" s="457"/>
      <c r="BF77" s="458"/>
      <c r="BG77" s="473" t="s">
        <v>687</v>
      </c>
      <c r="BH77" s="474"/>
      <c r="BI77" s="474"/>
      <c r="BJ77" s="475"/>
      <c r="BK77" s="456"/>
      <c r="BL77" s="457"/>
      <c r="BM77" s="457"/>
      <c r="BN77" s="458"/>
      <c r="BO77" s="140" t="str">
        <f t="shared" si="9"/>
        <v>n.é.</v>
      </c>
      <c r="BP77" s="141"/>
    </row>
    <row r="78" spans="1:68" s="3" customFormat="1" ht="20.100000000000001" customHeight="1">
      <c r="A78" s="422" t="s">
        <v>229</v>
      </c>
      <c r="B78" s="423"/>
      <c r="C78" s="164" t="s">
        <v>460</v>
      </c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6"/>
      <c r="AC78" s="192" t="s">
        <v>372</v>
      </c>
      <c r="AD78" s="193"/>
      <c r="AE78" s="459">
        <v>0</v>
      </c>
      <c r="AF78" s="460"/>
      <c r="AG78" s="460"/>
      <c r="AH78" s="461"/>
      <c r="AI78" s="453" t="s">
        <v>687</v>
      </c>
      <c r="AJ78" s="454"/>
      <c r="AK78" s="454"/>
      <c r="AL78" s="455"/>
      <c r="AM78" s="453" t="s">
        <v>687</v>
      </c>
      <c r="AN78" s="454"/>
      <c r="AO78" s="454"/>
      <c r="AP78" s="455"/>
      <c r="AQ78" s="459">
        <f t="shared" ref="AQ78" si="54">SUM(AQ76:AT77)</f>
        <v>784</v>
      </c>
      <c r="AR78" s="460"/>
      <c r="AS78" s="460"/>
      <c r="AT78" s="461"/>
      <c r="AU78" s="459">
        <f t="shared" ref="AU78" si="55">SUM(AU76:AX77)</f>
        <v>784</v>
      </c>
      <c r="AV78" s="460"/>
      <c r="AW78" s="460"/>
      <c r="AX78" s="461"/>
      <c r="AY78" s="467" t="s">
        <v>687</v>
      </c>
      <c r="AZ78" s="468"/>
      <c r="BA78" s="468"/>
      <c r="BB78" s="469"/>
      <c r="BC78" s="459">
        <f t="shared" ref="BC78" si="56">SUM(BC76:BF77)</f>
        <v>0</v>
      </c>
      <c r="BD78" s="460"/>
      <c r="BE78" s="460"/>
      <c r="BF78" s="461"/>
      <c r="BG78" s="467" t="s">
        <v>687</v>
      </c>
      <c r="BH78" s="468"/>
      <c r="BI78" s="468"/>
      <c r="BJ78" s="469"/>
      <c r="BK78" s="459">
        <f t="shared" ref="BK78" si="57">SUM(BK76:BN77)</f>
        <v>784</v>
      </c>
      <c r="BL78" s="460"/>
      <c r="BM78" s="460"/>
      <c r="BN78" s="461"/>
      <c r="BO78" s="172">
        <f>IF(AQ78&gt;0,BK78/AQ78,"n.é.")</f>
        <v>1</v>
      </c>
      <c r="BP78" s="173"/>
    </row>
    <row r="79" spans="1:68" ht="20.100000000000001" customHeight="1">
      <c r="A79" s="362" t="s">
        <v>230</v>
      </c>
      <c r="B79" s="363"/>
      <c r="C79" s="194" t="s">
        <v>373</v>
      </c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  <c r="AA79" s="195"/>
      <c r="AB79" s="196"/>
      <c r="AC79" s="197" t="s">
        <v>374</v>
      </c>
      <c r="AD79" s="198"/>
      <c r="AE79" s="456"/>
      <c r="AF79" s="457"/>
      <c r="AG79" s="457"/>
      <c r="AH79" s="458"/>
      <c r="AI79" s="456"/>
      <c r="AJ79" s="457"/>
      <c r="AK79" s="457"/>
      <c r="AL79" s="458"/>
      <c r="AM79" s="456"/>
      <c r="AN79" s="457"/>
      <c r="AO79" s="457"/>
      <c r="AP79" s="458"/>
      <c r="AQ79" s="456"/>
      <c r="AR79" s="457"/>
      <c r="AS79" s="457"/>
      <c r="AT79" s="458"/>
      <c r="AU79" s="456"/>
      <c r="AV79" s="457"/>
      <c r="AW79" s="457"/>
      <c r="AX79" s="458"/>
      <c r="AY79" s="473" t="s">
        <v>687</v>
      </c>
      <c r="AZ79" s="474"/>
      <c r="BA79" s="474"/>
      <c r="BB79" s="475"/>
      <c r="BC79" s="456"/>
      <c r="BD79" s="457"/>
      <c r="BE79" s="457"/>
      <c r="BF79" s="458"/>
      <c r="BG79" s="473" t="s">
        <v>687</v>
      </c>
      <c r="BH79" s="474"/>
      <c r="BI79" s="474"/>
      <c r="BJ79" s="475"/>
      <c r="BK79" s="456"/>
      <c r="BL79" s="457"/>
      <c r="BM79" s="457"/>
      <c r="BN79" s="458"/>
      <c r="BO79" s="140" t="str">
        <f t="shared" si="9"/>
        <v>n.é.</v>
      </c>
      <c r="BP79" s="141"/>
    </row>
    <row r="80" spans="1:68" ht="20.100000000000001" customHeight="1">
      <c r="A80" s="362" t="s">
        <v>231</v>
      </c>
      <c r="B80" s="363"/>
      <c r="C80" s="194" t="s">
        <v>375</v>
      </c>
      <c r="D80" s="195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195"/>
      <c r="V80" s="195"/>
      <c r="W80" s="195"/>
      <c r="X80" s="195"/>
      <c r="Y80" s="195"/>
      <c r="Z80" s="195"/>
      <c r="AA80" s="195"/>
      <c r="AB80" s="196"/>
      <c r="AC80" s="197" t="s">
        <v>376</v>
      </c>
      <c r="AD80" s="198"/>
      <c r="AE80" s="456"/>
      <c r="AF80" s="457"/>
      <c r="AG80" s="457"/>
      <c r="AH80" s="458"/>
      <c r="AI80" s="456"/>
      <c r="AJ80" s="457"/>
      <c r="AK80" s="457"/>
      <c r="AL80" s="458"/>
      <c r="AM80" s="456"/>
      <c r="AN80" s="457"/>
      <c r="AO80" s="457"/>
      <c r="AP80" s="458"/>
      <c r="AQ80" s="456"/>
      <c r="AR80" s="457"/>
      <c r="AS80" s="457"/>
      <c r="AT80" s="458"/>
      <c r="AU80" s="456"/>
      <c r="AV80" s="457"/>
      <c r="AW80" s="457"/>
      <c r="AX80" s="458"/>
      <c r="AY80" s="473" t="s">
        <v>687</v>
      </c>
      <c r="AZ80" s="474"/>
      <c r="BA80" s="474"/>
      <c r="BB80" s="475"/>
      <c r="BC80" s="456"/>
      <c r="BD80" s="457"/>
      <c r="BE80" s="457"/>
      <c r="BF80" s="458"/>
      <c r="BG80" s="473" t="s">
        <v>687</v>
      </c>
      <c r="BH80" s="474"/>
      <c r="BI80" s="474"/>
      <c r="BJ80" s="475"/>
      <c r="BK80" s="456"/>
      <c r="BL80" s="457"/>
      <c r="BM80" s="457"/>
      <c r="BN80" s="458"/>
      <c r="BO80" s="140" t="str">
        <f t="shared" si="9"/>
        <v>n.é.</v>
      </c>
      <c r="BP80" s="141"/>
    </row>
    <row r="81" spans="1:70" ht="20.100000000000001" customHeight="1">
      <c r="A81" s="362" t="s">
        <v>232</v>
      </c>
      <c r="B81" s="363"/>
      <c r="C81" s="194" t="s">
        <v>377</v>
      </c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/>
      <c r="Y81" s="195"/>
      <c r="Z81" s="195"/>
      <c r="AA81" s="195"/>
      <c r="AB81" s="196"/>
      <c r="AC81" s="197" t="s">
        <v>378</v>
      </c>
      <c r="AD81" s="198"/>
      <c r="AE81" s="456">
        <v>65591</v>
      </c>
      <c r="AF81" s="457"/>
      <c r="AG81" s="457"/>
      <c r="AH81" s="458"/>
      <c r="AI81" s="453" t="s">
        <v>687</v>
      </c>
      <c r="AJ81" s="454"/>
      <c r="AK81" s="454"/>
      <c r="AL81" s="455"/>
      <c r="AM81" s="453" t="s">
        <v>687</v>
      </c>
      <c r="AN81" s="454"/>
      <c r="AO81" s="454"/>
      <c r="AP81" s="455"/>
      <c r="AQ81" s="456">
        <v>68767</v>
      </c>
      <c r="AR81" s="457"/>
      <c r="AS81" s="457"/>
      <c r="AT81" s="458"/>
      <c r="AU81" s="456">
        <v>68767</v>
      </c>
      <c r="AV81" s="457"/>
      <c r="AW81" s="457"/>
      <c r="AX81" s="458"/>
      <c r="AY81" s="473" t="s">
        <v>687</v>
      </c>
      <c r="AZ81" s="474"/>
      <c r="BA81" s="474"/>
      <c r="BB81" s="475"/>
      <c r="BC81" s="456">
        <v>0</v>
      </c>
      <c r="BD81" s="457"/>
      <c r="BE81" s="457"/>
      <c r="BF81" s="458"/>
      <c r="BG81" s="473" t="s">
        <v>687</v>
      </c>
      <c r="BH81" s="474"/>
      <c r="BI81" s="474"/>
      <c r="BJ81" s="475"/>
      <c r="BK81" s="456">
        <v>68767</v>
      </c>
      <c r="BL81" s="457"/>
      <c r="BM81" s="457"/>
      <c r="BN81" s="458"/>
      <c r="BO81" s="140">
        <f t="shared" si="9"/>
        <v>1</v>
      </c>
      <c r="BP81" s="141"/>
    </row>
    <row r="82" spans="1:70" ht="20.100000000000001" customHeight="1">
      <c r="A82" s="362" t="s">
        <v>233</v>
      </c>
      <c r="B82" s="363"/>
      <c r="C82" s="194" t="s">
        <v>379</v>
      </c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A82" s="195"/>
      <c r="AB82" s="196"/>
      <c r="AC82" s="197" t="s">
        <v>380</v>
      </c>
      <c r="AD82" s="198"/>
      <c r="AE82" s="456"/>
      <c r="AF82" s="457"/>
      <c r="AG82" s="457"/>
      <c r="AH82" s="458"/>
      <c r="AI82" s="456"/>
      <c r="AJ82" s="457"/>
      <c r="AK82" s="457"/>
      <c r="AL82" s="458"/>
      <c r="AM82" s="456"/>
      <c r="AN82" s="457"/>
      <c r="AO82" s="457"/>
      <c r="AP82" s="458"/>
      <c r="AQ82" s="456"/>
      <c r="AR82" s="457"/>
      <c r="AS82" s="457"/>
      <c r="AT82" s="458"/>
      <c r="AU82" s="456"/>
      <c r="AV82" s="457"/>
      <c r="AW82" s="457"/>
      <c r="AX82" s="458"/>
      <c r="AY82" s="473" t="s">
        <v>687</v>
      </c>
      <c r="AZ82" s="474"/>
      <c r="BA82" s="474"/>
      <c r="BB82" s="475"/>
      <c r="BC82" s="456"/>
      <c r="BD82" s="457"/>
      <c r="BE82" s="457"/>
      <c r="BF82" s="458"/>
      <c r="BG82" s="473" t="s">
        <v>687</v>
      </c>
      <c r="BH82" s="474"/>
      <c r="BI82" s="474"/>
      <c r="BJ82" s="475"/>
      <c r="BK82" s="456"/>
      <c r="BL82" s="457"/>
      <c r="BM82" s="457"/>
      <c r="BN82" s="458"/>
      <c r="BO82" s="140" t="str">
        <f t="shared" si="9"/>
        <v>n.é.</v>
      </c>
      <c r="BP82" s="141"/>
    </row>
    <row r="83" spans="1:70" ht="20.100000000000001" customHeight="1">
      <c r="A83" s="362" t="s">
        <v>234</v>
      </c>
      <c r="B83" s="363"/>
      <c r="C83" s="174" t="s">
        <v>381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6"/>
      <c r="AC83" s="197" t="s">
        <v>382</v>
      </c>
      <c r="AD83" s="198"/>
      <c r="AE83" s="456"/>
      <c r="AF83" s="457"/>
      <c r="AG83" s="457"/>
      <c r="AH83" s="458"/>
      <c r="AI83" s="456"/>
      <c r="AJ83" s="457"/>
      <c r="AK83" s="457"/>
      <c r="AL83" s="458"/>
      <c r="AM83" s="456"/>
      <c r="AN83" s="457"/>
      <c r="AO83" s="457"/>
      <c r="AP83" s="458"/>
      <c r="AQ83" s="456"/>
      <c r="AR83" s="457"/>
      <c r="AS83" s="457"/>
      <c r="AT83" s="458"/>
      <c r="AU83" s="456"/>
      <c r="AV83" s="457"/>
      <c r="AW83" s="457"/>
      <c r="AX83" s="458"/>
      <c r="AY83" s="473" t="s">
        <v>687</v>
      </c>
      <c r="AZ83" s="474"/>
      <c r="BA83" s="474"/>
      <c r="BB83" s="475"/>
      <c r="BC83" s="456"/>
      <c r="BD83" s="457"/>
      <c r="BE83" s="457"/>
      <c r="BF83" s="458"/>
      <c r="BG83" s="473" t="s">
        <v>687</v>
      </c>
      <c r="BH83" s="474"/>
      <c r="BI83" s="474"/>
      <c r="BJ83" s="475"/>
      <c r="BK83" s="456"/>
      <c r="BL83" s="457"/>
      <c r="BM83" s="457"/>
      <c r="BN83" s="458"/>
      <c r="BO83" s="140" t="str">
        <f t="shared" si="9"/>
        <v>n.é.</v>
      </c>
      <c r="BP83" s="141"/>
    </row>
    <row r="84" spans="1:70" s="3" customFormat="1" ht="20.100000000000001" customHeight="1">
      <c r="A84" s="422" t="s">
        <v>235</v>
      </c>
      <c r="B84" s="423"/>
      <c r="C84" s="177" t="s">
        <v>461</v>
      </c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9"/>
      <c r="AC84" s="192" t="s">
        <v>383</v>
      </c>
      <c r="AD84" s="193"/>
      <c r="AE84" s="459">
        <v>65591</v>
      </c>
      <c r="AF84" s="460"/>
      <c r="AG84" s="460"/>
      <c r="AH84" s="461"/>
      <c r="AI84" s="453" t="s">
        <v>687</v>
      </c>
      <c r="AJ84" s="454"/>
      <c r="AK84" s="454"/>
      <c r="AL84" s="455"/>
      <c r="AM84" s="453" t="s">
        <v>687</v>
      </c>
      <c r="AN84" s="454"/>
      <c r="AO84" s="454"/>
      <c r="AP84" s="455"/>
      <c r="AQ84" s="459">
        <f>AQ70+AQ75+AQ78+AQ79+AQ80+AQ81+AQ82+AQ83</f>
        <v>69551</v>
      </c>
      <c r="AR84" s="460"/>
      <c r="AS84" s="460"/>
      <c r="AT84" s="461"/>
      <c r="AU84" s="459">
        <f>AU70+AU75+AU78+AU79+AU80+AU81+AU82+AU83</f>
        <v>69551</v>
      </c>
      <c r="AV84" s="460"/>
      <c r="AW84" s="460"/>
      <c r="AX84" s="461"/>
      <c r="AY84" s="467" t="s">
        <v>687</v>
      </c>
      <c r="AZ84" s="468"/>
      <c r="BA84" s="468"/>
      <c r="BB84" s="469"/>
      <c r="BC84" s="459">
        <f>BC70+BC75+BC78+BC79+BC80+BC81+BC82+BC83</f>
        <v>0</v>
      </c>
      <c r="BD84" s="460"/>
      <c r="BE84" s="460"/>
      <c r="BF84" s="461"/>
      <c r="BG84" s="467" t="s">
        <v>687</v>
      </c>
      <c r="BH84" s="468"/>
      <c r="BI84" s="468"/>
      <c r="BJ84" s="469"/>
      <c r="BK84" s="459">
        <f>BK70+BK75+BK78+BK79+BK80+BK81+BK82+BK83</f>
        <v>69551</v>
      </c>
      <c r="BL84" s="460"/>
      <c r="BM84" s="460"/>
      <c r="BN84" s="461"/>
      <c r="BO84" s="172">
        <f t="shared" si="9"/>
        <v>1</v>
      </c>
      <c r="BP84" s="173"/>
    </row>
    <row r="85" spans="1:70" ht="20.100000000000001" customHeight="1">
      <c r="A85" s="362" t="s">
        <v>236</v>
      </c>
      <c r="B85" s="363"/>
      <c r="C85" s="174" t="s">
        <v>384</v>
      </c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6"/>
      <c r="AC85" s="197" t="s">
        <v>385</v>
      </c>
      <c r="AD85" s="198"/>
      <c r="AE85" s="456"/>
      <c r="AF85" s="457"/>
      <c r="AG85" s="457"/>
      <c r="AH85" s="458"/>
      <c r="AI85" s="456"/>
      <c r="AJ85" s="457"/>
      <c r="AK85" s="457"/>
      <c r="AL85" s="458"/>
      <c r="AM85" s="456"/>
      <c r="AN85" s="457"/>
      <c r="AO85" s="457"/>
      <c r="AP85" s="458"/>
      <c r="AQ85" s="456"/>
      <c r="AR85" s="457"/>
      <c r="AS85" s="457"/>
      <c r="AT85" s="458"/>
      <c r="AU85" s="456"/>
      <c r="AV85" s="457"/>
      <c r="AW85" s="457"/>
      <c r="AX85" s="458"/>
      <c r="AY85" s="473" t="s">
        <v>687</v>
      </c>
      <c r="AZ85" s="474"/>
      <c r="BA85" s="474"/>
      <c r="BB85" s="475"/>
      <c r="BC85" s="456"/>
      <c r="BD85" s="457"/>
      <c r="BE85" s="457"/>
      <c r="BF85" s="458"/>
      <c r="BG85" s="473" t="s">
        <v>687</v>
      </c>
      <c r="BH85" s="474"/>
      <c r="BI85" s="474"/>
      <c r="BJ85" s="475"/>
      <c r="BK85" s="456"/>
      <c r="BL85" s="457"/>
      <c r="BM85" s="457"/>
      <c r="BN85" s="458"/>
      <c r="BO85" s="140" t="str">
        <f t="shared" ref="BO85:BO148" si="58">IF(AQ85&lt;&gt;"",BK85/AQ85,"n.é.")</f>
        <v>n.é.</v>
      </c>
      <c r="BP85" s="141"/>
    </row>
    <row r="86" spans="1:70" ht="20.100000000000001" customHeight="1">
      <c r="A86" s="362" t="s">
        <v>237</v>
      </c>
      <c r="B86" s="363"/>
      <c r="C86" s="174" t="s">
        <v>386</v>
      </c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6"/>
      <c r="AC86" s="197" t="s">
        <v>387</v>
      </c>
      <c r="AD86" s="198"/>
      <c r="AE86" s="456"/>
      <c r="AF86" s="457"/>
      <c r="AG86" s="457"/>
      <c r="AH86" s="458"/>
      <c r="AI86" s="456"/>
      <c r="AJ86" s="457"/>
      <c r="AK86" s="457"/>
      <c r="AL86" s="458"/>
      <c r="AM86" s="456"/>
      <c r="AN86" s="457"/>
      <c r="AO86" s="457"/>
      <c r="AP86" s="458"/>
      <c r="AQ86" s="456"/>
      <c r="AR86" s="457"/>
      <c r="AS86" s="457"/>
      <c r="AT86" s="458"/>
      <c r="AU86" s="456"/>
      <c r="AV86" s="457"/>
      <c r="AW86" s="457"/>
      <c r="AX86" s="458"/>
      <c r="AY86" s="473" t="s">
        <v>687</v>
      </c>
      <c r="AZ86" s="474"/>
      <c r="BA86" s="474"/>
      <c r="BB86" s="475"/>
      <c r="BC86" s="456"/>
      <c r="BD86" s="457"/>
      <c r="BE86" s="457"/>
      <c r="BF86" s="458"/>
      <c r="BG86" s="473" t="s">
        <v>687</v>
      </c>
      <c r="BH86" s="474"/>
      <c r="BI86" s="474"/>
      <c r="BJ86" s="475"/>
      <c r="BK86" s="456"/>
      <c r="BL86" s="457"/>
      <c r="BM86" s="457"/>
      <c r="BN86" s="458"/>
      <c r="BO86" s="140" t="str">
        <f t="shared" si="58"/>
        <v>n.é.</v>
      </c>
      <c r="BP86" s="141"/>
    </row>
    <row r="87" spans="1:70" ht="20.100000000000001" customHeight="1">
      <c r="A87" s="362" t="s">
        <v>238</v>
      </c>
      <c r="B87" s="363"/>
      <c r="C87" s="194" t="s">
        <v>388</v>
      </c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196"/>
      <c r="AC87" s="197" t="s">
        <v>389</v>
      </c>
      <c r="AD87" s="198"/>
      <c r="AE87" s="456"/>
      <c r="AF87" s="457"/>
      <c r="AG87" s="457"/>
      <c r="AH87" s="458"/>
      <c r="AI87" s="456"/>
      <c r="AJ87" s="457"/>
      <c r="AK87" s="457"/>
      <c r="AL87" s="458"/>
      <c r="AM87" s="456"/>
      <c r="AN87" s="457"/>
      <c r="AO87" s="457"/>
      <c r="AP87" s="458"/>
      <c r="AQ87" s="456"/>
      <c r="AR87" s="457"/>
      <c r="AS87" s="457"/>
      <c r="AT87" s="458"/>
      <c r="AU87" s="456"/>
      <c r="AV87" s="457"/>
      <c r="AW87" s="457"/>
      <c r="AX87" s="458"/>
      <c r="AY87" s="473" t="s">
        <v>687</v>
      </c>
      <c r="AZ87" s="474"/>
      <c r="BA87" s="474"/>
      <c r="BB87" s="475"/>
      <c r="BC87" s="456"/>
      <c r="BD87" s="457"/>
      <c r="BE87" s="457"/>
      <c r="BF87" s="458"/>
      <c r="BG87" s="473" t="s">
        <v>687</v>
      </c>
      <c r="BH87" s="474"/>
      <c r="BI87" s="474"/>
      <c r="BJ87" s="475"/>
      <c r="BK87" s="456"/>
      <c r="BL87" s="457"/>
      <c r="BM87" s="457"/>
      <c r="BN87" s="458"/>
      <c r="BO87" s="140" t="str">
        <f t="shared" si="58"/>
        <v>n.é.</v>
      </c>
      <c r="BP87" s="141"/>
    </row>
    <row r="88" spans="1:70" ht="20.100000000000001" customHeight="1">
      <c r="A88" s="362" t="s">
        <v>239</v>
      </c>
      <c r="B88" s="363"/>
      <c r="C88" s="194" t="s">
        <v>390</v>
      </c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  <c r="AA88" s="195"/>
      <c r="AB88" s="196"/>
      <c r="AC88" s="197" t="s">
        <v>391</v>
      </c>
      <c r="AD88" s="198"/>
      <c r="AE88" s="456"/>
      <c r="AF88" s="457"/>
      <c r="AG88" s="457"/>
      <c r="AH88" s="458"/>
      <c r="AI88" s="456"/>
      <c r="AJ88" s="457"/>
      <c r="AK88" s="457"/>
      <c r="AL88" s="458"/>
      <c r="AM88" s="456"/>
      <c r="AN88" s="457"/>
      <c r="AO88" s="457"/>
      <c r="AP88" s="458"/>
      <c r="AQ88" s="456"/>
      <c r="AR88" s="457"/>
      <c r="AS88" s="457"/>
      <c r="AT88" s="458"/>
      <c r="AU88" s="456"/>
      <c r="AV88" s="457"/>
      <c r="AW88" s="457"/>
      <c r="AX88" s="458"/>
      <c r="AY88" s="473" t="s">
        <v>687</v>
      </c>
      <c r="AZ88" s="474"/>
      <c r="BA88" s="474"/>
      <c r="BB88" s="475"/>
      <c r="BC88" s="456"/>
      <c r="BD88" s="457"/>
      <c r="BE88" s="457"/>
      <c r="BF88" s="458"/>
      <c r="BG88" s="473" t="s">
        <v>687</v>
      </c>
      <c r="BH88" s="474"/>
      <c r="BI88" s="474"/>
      <c r="BJ88" s="475"/>
      <c r="BK88" s="456"/>
      <c r="BL88" s="457"/>
      <c r="BM88" s="457"/>
      <c r="BN88" s="458"/>
      <c r="BO88" s="140" t="str">
        <f t="shared" si="58"/>
        <v>n.é.</v>
      </c>
      <c r="BP88" s="141"/>
    </row>
    <row r="89" spans="1:70" s="3" customFormat="1" ht="20.100000000000001" customHeight="1">
      <c r="A89" s="422" t="s">
        <v>240</v>
      </c>
      <c r="B89" s="423"/>
      <c r="C89" s="199" t="s">
        <v>462</v>
      </c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1"/>
      <c r="AC89" s="192" t="s">
        <v>392</v>
      </c>
      <c r="AD89" s="193"/>
      <c r="AE89" s="459">
        <v>0</v>
      </c>
      <c r="AF89" s="460"/>
      <c r="AG89" s="460"/>
      <c r="AH89" s="461"/>
      <c r="AI89" s="453" t="s">
        <v>687</v>
      </c>
      <c r="AJ89" s="454"/>
      <c r="AK89" s="454"/>
      <c r="AL89" s="455"/>
      <c r="AM89" s="453" t="s">
        <v>687</v>
      </c>
      <c r="AN89" s="454"/>
      <c r="AO89" s="454"/>
      <c r="AP89" s="455"/>
      <c r="AQ89" s="459">
        <f>SUM(AQ85:AT88)</f>
        <v>0</v>
      </c>
      <c r="AR89" s="460"/>
      <c r="AS89" s="460"/>
      <c r="AT89" s="461"/>
      <c r="AU89" s="459">
        <f t="shared" ref="AU89" si="59">SUM(AU85:AX88)</f>
        <v>0</v>
      </c>
      <c r="AV89" s="460"/>
      <c r="AW89" s="460"/>
      <c r="AX89" s="461"/>
      <c r="AY89" s="467" t="s">
        <v>687</v>
      </c>
      <c r="AZ89" s="468"/>
      <c r="BA89" s="468"/>
      <c r="BB89" s="469"/>
      <c r="BC89" s="459">
        <f t="shared" ref="BC89" si="60">SUM(BC85:BF88)</f>
        <v>0</v>
      </c>
      <c r="BD89" s="460"/>
      <c r="BE89" s="460"/>
      <c r="BF89" s="461"/>
      <c r="BG89" s="467" t="s">
        <v>687</v>
      </c>
      <c r="BH89" s="468"/>
      <c r="BI89" s="468"/>
      <c r="BJ89" s="469"/>
      <c r="BK89" s="459">
        <f t="shared" ref="BK89" si="61">SUM(BK85:BN88)</f>
        <v>0</v>
      </c>
      <c r="BL89" s="460"/>
      <c r="BM89" s="460"/>
      <c r="BN89" s="461"/>
      <c r="BO89" s="172" t="str">
        <f>IF(AQ89&gt;0,BK89/AQ89,"n.é.")</f>
        <v>n.é.</v>
      </c>
      <c r="BP89" s="173"/>
    </row>
    <row r="90" spans="1:70" ht="20.100000000000001" customHeight="1">
      <c r="A90" s="362" t="s">
        <v>241</v>
      </c>
      <c r="B90" s="363"/>
      <c r="C90" s="174" t="s">
        <v>393</v>
      </c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6"/>
      <c r="AC90" s="197" t="s">
        <v>394</v>
      </c>
      <c r="AD90" s="198"/>
      <c r="AE90" s="456"/>
      <c r="AF90" s="457"/>
      <c r="AG90" s="457"/>
      <c r="AH90" s="458"/>
      <c r="AI90" s="456"/>
      <c r="AJ90" s="457"/>
      <c r="AK90" s="457"/>
      <c r="AL90" s="458"/>
      <c r="AM90" s="456"/>
      <c r="AN90" s="457"/>
      <c r="AO90" s="457"/>
      <c r="AP90" s="458"/>
      <c r="AQ90" s="456"/>
      <c r="AR90" s="457"/>
      <c r="AS90" s="457"/>
      <c r="AT90" s="458"/>
      <c r="AU90" s="456"/>
      <c r="AV90" s="457"/>
      <c r="AW90" s="457"/>
      <c r="AX90" s="458"/>
      <c r="AY90" s="473" t="s">
        <v>687</v>
      </c>
      <c r="AZ90" s="474"/>
      <c r="BA90" s="474"/>
      <c r="BB90" s="475"/>
      <c r="BC90" s="456"/>
      <c r="BD90" s="457"/>
      <c r="BE90" s="457"/>
      <c r="BF90" s="458"/>
      <c r="BG90" s="473" t="s">
        <v>687</v>
      </c>
      <c r="BH90" s="474"/>
      <c r="BI90" s="474"/>
      <c r="BJ90" s="475"/>
      <c r="BK90" s="456"/>
      <c r="BL90" s="457"/>
      <c r="BM90" s="457"/>
      <c r="BN90" s="458"/>
      <c r="BO90" s="140" t="str">
        <f t="shared" si="58"/>
        <v>n.é.</v>
      </c>
      <c r="BP90" s="141"/>
    </row>
    <row r="91" spans="1:70" s="3" customFormat="1" ht="20.100000000000001" customHeight="1">
      <c r="A91" s="376" t="s">
        <v>242</v>
      </c>
      <c r="B91" s="377"/>
      <c r="C91" s="216" t="s">
        <v>463</v>
      </c>
      <c r="D91" s="217"/>
      <c r="E91" s="217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8"/>
      <c r="AC91" s="219" t="s">
        <v>395</v>
      </c>
      <c r="AD91" s="220"/>
      <c r="AE91" s="479">
        <v>65591</v>
      </c>
      <c r="AF91" s="480"/>
      <c r="AG91" s="480"/>
      <c r="AH91" s="481"/>
      <c r="AI91" s="476" t="s">
        <v>687</v>
      </c>
      <c r="AJ91" s="477"/>
      <c r="AK91" s="477"/>
      <c r="AL91" s="478"/>
      <c r="AM91" s="476" t="s">
        <v>687</v>
      </c>
      <c r="AN91" s="477"/>
      <c r="AO91" s="477"/>
      <c r="AP91" s="478"/>
      <c r="AQ91" s="479">
        <f t="shared" ref="AQ91" si="62">AQ84+AQ89+AQ90</f>
        <v>69551</v>
      </c>
      <c r="AR91" s="480"/>
      <c r="AS91" s="480"/>
      <c r="AT91" s="481"/>
      <c r="AU91" s="479">
        <f t="shared" ref="AU91" si="63">AU84+AU89+AU90</f>
        <v>69551</v>
      </c>
      <c r="AV91" s="480"/>
      <c r="AW91" s="480"/>
      <c r="AX91" s="481"/>
      <c r="AY91" s="476" t="s">
        <v>687</v>
      </c>
      <c r="AZ91" s="477"/>
      <c r="BA91" s="477"/>
      <c r="BB91" s="478"/>
      <c r="BC91" s="479">
        <f t="shared" ref="BC91" si="64">BC84+BC89+BC90</f>
        <v>0</v>
      </c>
      <c r="BD91" s="480"/>
      <c r="BE91" s="480"/>
      <c r="BF91" s="481"/>
      <c r="BG91" s="476" t="s">
        <v>687</v>
      </c>
      <c r="BH91" s="477"/>
      <c r="BI91" s="477"/>
      <c r="BJ91" s="478"/>
      <c r="BK91" s="479">
        <f t="shared" ref="BK91" si="65">BK84+BK89+BK90</f>
        <v>69551</v>
      </c>
      <c r="BL91" s="480"/>
      <c r="BM91" s="480"/>
      <c r="BN91" s="481"/>
      <c r="BO91" s="190">
        <f t="shared" si="58"/>
        <v>1</v>
      </c>
      <c r="BP91" s="191"/>
    </row>
    <row r="92" spans="1:70" s="3" customFormat="1" ht="20.100000000000001" customHeight="1">
      <c r="A92" s="378" t="s">
        <v>563</v>
      </c>
      <c r="B92" s="379"/>
      <c r="C92" s="5" t="s">
        <v>469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7"/>
      <c r="AC92" s="8"/>
      <c r="AD92" s="9"/>
      <c r="AE92" s="485">
        <v>65591</v>
      </c>
      <c r="AF92" s="486"/>
      <c r="AG92" s="486"/>
      <c r="AH92" s="487"/>
      <c r="AI92" s="482" t="s">
        <v>687</v>
      </c>
      <c r="AJ92" s="483"/>
      <c r="AK92" s="483"/>
      <c r="AL92" s="484"/>
      <c r="AM92" s="482" t="s">
        <v>687</v>
      </c>
      <c r="AN92" s="483"/>
      <c r="AO92" s="483"/>
      <c r="AP92" s="484"/>
      <c r="AQ92" s="485">
        <f t="shared" ref="AQ92" si="66">AQ20+AQ26+AQ40+AQ51+AQ57+AQ61+AQ65+AQ91</f>
        <v>74787</v>
      </c>
      <c r="AR92" s="486"/>
      <c r="AS92" s="486"/>
      <c r="AT92" s="487"/>
      <c r="AU92" s="485">
        <f t="shared" ref="AU92" si="67">AU20+AU26+AU40+AU51+AU57+AU61+AU65+AU91</f>
        <v>74787</v>
      </c>
      <c r="AV92" s="486"/>
      <c r="AW92" s="486"/>
      <c r="AX92" s="487"/>
      <c r="AY92" s="482" t="s">
        <v>687</v>
      </c>
      <c r="AZ92" s="483"/>
      <c r="BA92" s="483"/>
      <c r="BB92" s="484"/>
      <c r="BC92" s="485">
        <f t="shared" ref="BC92" si="68">BC20+BC26+BC40+BC51+BC57+BC61+BC65+BC91</f>
        <v>0</v>
      </c>
      <c r="BD92" s="486"/>
      <c r="BE92" s="486"/>
      <c r="BF92" s="487"/>
      <c r="BG92" s="482" t="s">
        <v>687</v>
      </c>
      <c r="BH92" s="483"/>
      <c r="BI92" s="483"/>
      <c r="BJ92" s="484"/>
      <c r="BK92" s="485">
        <f t="shared" ref="BK92" si="69">BK20+BK26+BK40+BK51+BK57+BK61+BK65+BK91</f>
        <v>74787</v>
      </c>
      <c r="BL92" s="486"/>
      <c r="BM92" s="486"/>
      <c r="BN92" s="487"/>
      <c r="BO92" s="286">
        <f t="shared" si="58"/>
        <v>1</v>
      </c>
      <c r="BP92" s="287"/>
      <c r="BQ92" s="512">
        <f>BK92-AQ92</f>
        <v>0</v>
      </c>
      <c r="BR92" s="512"/>
    </row>
    <row r="93" spans="1:70" ht="20.100000000000001" customHeight="1">
      <c r="A93" s="362" t="s">
        <v>564</v>
      </c>
      <c r="B93" s="363"/>
      <c r="C93" s="204" t="s">
        <v>20</v>
      </c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6"/>
      <c r="AC93" s="214" t="s">
        <v>51</v>
      </c>
      <c r="AD93" s="215"/>
      <c r="AE93" s="456">
        <v>36645</v>
      </c>
      <c r="AF93" s="457"/>
      <c r="AG93" s="457"/>
      <c r="AH93" s="458"/>
      <c r="AI93" s="453" t="s">
        <v>687</v>
      </c>
      <c r="AJ93" s="454"/>
      <c r="AK93" s="454"/>
      <c r="AL93" s="455"/>
      <c r="AM93" s="453" t="s">
        <v>687</v>
      </c>
      <c r="AN93" s="454"/>
      <c r="AO93" s="454"/>
      <c r="AP93" s="455"/>
      <c r="AQ93" s="488">
        <v>35236</v>
      </c>
      <c r="AR93" s="489"/>
      <c r="AS93" s="489"/>
      <c r="AT93" s="490"/>
      <c r="AU93" s="488">
        <v>1182</v>
      </c>
      <c r="AV93" s="489"/>
      <c r="AW93" s="489"/>
      <c r="AX93" s="490"/>
      <c r="AY93" s="488">
        <v>34054</v>
      </c>
      <c r="AZ93" s="489"/>
      <c r="BA93" s="489"/>
      <c r="BB93" s="490"/>
      <c r="BC93" s="488">
        <v>0</v>
      </c>
      <c r="BD93" s="489"/>
      <c r="BE93" s="489"/>
      <c r="BF93" s="490"/>
      <c r="BG93" s="488">
        <v>0</v>
      </c>
      <c r="BH93" s="489"/>
      <c r="BI93" s="489"/>
      <c r="BJ93" s="490"/>
      <c r="BK93" s="488">
        <v>34054</v>
      </c>
      <c r="BL93" s="489"/>
      <c r="BM93" s="489"/>
      <c r="BN93" s="490"/>
      <c r="BO93" s="202">
        <f t="shared" si="58"/>
        <v>0.96645476217504822</v>
      </c>
      <c r="BP93" s="203"/>
    </row>
    <row r="94" spans="1:70" ht="20.100000000000001" customHeight="1">
      <c r="A94" s="362" t="s">
        <v>565</v>
      </c>
      <c r="B94" s="363"/>
      <c r="C94" s="204" t="s">
        <v>47</v>
      </c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6"/>
      <c r="AC94" s="207" t="s">
        <v>50</v>
      </c>
      <c r="AD94" s="208"/>
      <c r="AE94" s="488">
        <v>1143</v>
      </c>
      <c r="AF94" s="489"/>
      <c r="AG94" s="489"/>
      <c r="AH94" s="490"/>
      <c r="AI94" s="453" t="s">
        <v>687</v>
      </c>
      <c r="AJ94" s="454"/>
      <c r="AK94" s="454"/>
      <c r="AL94" s="455"/>
      <c r="AM94" s="453" t="s">
        <v>687</v>
      </c>
      <c r="AN94" s="454"/>
      <c r="AO94" s="454"/>
      <c r="AP94" s="455"/>
      <c r="AQ94" s="488">
        <v>3872</v>
      </c>
      <c r="AR94" s="489"/>
      <c r="AS94" s="489"/>
      <c r="AT94" s="490"/>
      <c r="AU94" s="488">
        <v>0</v>
      </c>
      <c r="AV94" s="489"/>
      <c r="AW94" s="489"/>
      <c r="AX94" s="490"/>
      <c r="AY94" s="488">
        <v>3872</v>
      </c>
      <c r="AZ94" s="489"/>
      <c r="BA94" s="489"/>
      <c r="BB94" s="490"/>
      <c r="BC94" s="488">
        <v>0</v>
      </c>
      <c r="BD94" s="489"/>
      <c r="BE94" s="489"/>
      <c r="BF94" s="490"/>
      <c r="BG94" s="488">
        <v>0</v>
      </c>
      <c r="BH94" s="489"/>
      <c r="BI94" s="489"/>
      <c r="BJ94" s="490"/>
      <c r="BK94" s="488">
        <v>3872</v>
      </c>
      <c r="BL94" s="489"/>
      <c r="BM94" s="489"/>
      <c r="BN94" s="490"/>
      <c r="BO94" s="202">
        <f t="shared" si="58"/>
        <v>1</v>
      </c>
      <c r="BP94" s="203"/>
    </row>
    <row r="95" spans="1:70" ht="20.100000000000001" customHeight="1">
      <c r="A95" s="362" t="s">
        <v>566</v>
      </c>
      <c r="B95" s="363"/>
      <c r="C95" s="204" t="s">
        <v>46</v>
      </c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6"/>
      <c r="AC95" s="207" t="s">
        <v>49</v>
      </c>
      <c r="AD95" s="208"/>
      <c r="AE95" s="488"/>
      <c r="AF95" s="489"/>
      <c r="AG95" s="489"/>
      <c r="AH95" s="490"/>
      <c r="AI95" s="488"/>
      <c r="AJ95" s="489"/>
      <c r="AK95" s="489"/>
      <c r="AL95" s="490"/>
      <c r="AM95" s="488"/>
      <c r="AN95" s="489"/>
      <c r="AO95" s="489"/>
      <c r="AP95" s="490"/>
      <c r="AQ95" s="488"/>
      <c r="AR95" s="489"/>
      <c r="AS95" s="489"/>
      <c r="AT95" s="490"/>
      <c r="AU95" s="488"/>
      <c r="AV95" s="489"/>
      <c r="AW95" s="489"/>
      <c r="AX95" s="490"/>
      <c r="AY95" s="488"/>
      <c r="AZ95" s="489"/>
      <c r="BA95" s="489"/>
      <c r="BB95" s="490"/>
      <c r="BC95" s="488"/>
      <c r="BD95" s="489"/>
      <c r="BE95" s="489"/>
      <c r="BF95" s="490"/>
      <c r="BG95" s="488"/>
      <c r="BH95" s="489"/>
      <c r="BI95" s="489"/>
      <c r="BJ95" s="490"/>
      <c r="BK95" s="488"/>
      <c r="BL95" s="489"/>
      <c r="BM95" s="489"/>
      <c r="BN95" s="490"/>
      <c r="BO95" s="202" t="str">
        <f t="shared" si="58"/>
        <v>n.é.</v>
      </c>
      <c r="BP95" s="203"/>
    </row>
    <row r="96" spans="1:70" ht="20.100000000000001" customHeight="1">
      <c r="A96" s="362" t="s">
        <v>567</v>
      </c>
      <c r="B96" s="363"/>
      <c r="C96" s="221" t="s">
        <v>19</v>
      </c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3"/>
      <c r="AC96" s="207" t="s">
        <v>48</v>
      </c>
      <c r="AD96" s="208"/>
      <c r="AE96" s="488">
        <v>0</v>
      </c>
      <c r="AF96" s="489"/>
      <c r="AG96" s="489"/>
      <c r="AH96" s="490"/>
      <c r="AI96" s="453" t="s">
        <v>687</v>
      </c>
      <c r="AJ96" s="454"/>
      <c r="AK96" s="454"/>
      <c r="AL96" s="455"/>
      <c r="AM96" s="453" t="s">
        <v>687</v>
      </c>
      <c r="AN96" s="454"/>
      <c r="AO96" s="454"/>
      <c r="AP96" s="455"/>
      <c r="AQ96" s="488">
        <v>300</v>
      </c>
      <c r="AR96" s="489"/>
      <c r="AS96" s="489"/>
      <c r="AT96" s="490"/>
      <c r="AU96" s="488">
        <v>0</v>
      </c>
      <c r="AV96" s="489"/>
      <c r="AW96" s="489"/>
      <c r="AX96" s="490"/>
      <c r="AY96" s="488">
        <v>300</v>
      </c>
      <c r="AZ96" s="489"/>
      <c r="BA96" s="489"/>
      <c r="BB96" s="490"/>
      <c r="BC96" s="488">
        <v>0</v>
      </c>
      <c r="BD96" s="489"/>
      <c r="BE96" s="489"/>
      <c r="BF96" s="490"/>
      <c r="BG96" s="488">
        <v>0</v>
      </c>
      <c r="BH96" s="489"/>
      <c r="BI96" s="489"/>
      <c r="BJ96" s="490"/>
      <c r="BK96" s="488">
        <v>300</v>
      </c>
      <c r="BL96" s="489"/>
      <c r="BM96" s="489"/>
      <c r="BN96" s="490"/>
      <c r="BO96" s="202">
        <f t="shared" si="58"/>
        <v>1</v>
      </c>
      <c r="BP96" s="203"/>
    </row>
    <row r="97" spans="1:68" ht="20.100000000000001" customHeight="1">
      <c r="A97" s="362" t="s">
        <v>568</v>
      </c>
      <c r="B97" s="363"/>
      <c r="C97" s="221" t="s">
        <v>16</v>
      </c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3"/>
      <c r="AC97" s="207" t="s">
        <v>45</v>
      </c>
      <c r="AD97" s="208"/>
      <c r="AE97" s="488"/>
      <c r="AF97" s="489"/>
      <c r="AG97" s="489"/>
      <c r="AH97" s="490"/>
      <c r="AI97" s="488"/>
      <c r="AJ97" s="489"/>
      <c r="AK97" s="489"/>
      <c r="AL97" s="490"/>
      <c r="AM97" s="488"/>
      <c r="AN97" s="489"/>
      <c r="AO97" s="489"/>
      <c r="AP97" s="490"/>
      <c r="AQ97" s="488"/>
      <c r="AR97" s="489"/>
      <c r="AS97" s="489"/>
      <c r="AT97" s="490"/>
      <c r="AU97" s="488"/>
      <c r="AV97" s="489"/>
      <c r="AW97" s="489"/>
      <c r="AX97" s="490"/>
      <c r="AY97" s="488"/>
      <c r="AZ97" s="489"/>
      <c r="BA97" s="489"/>
      <c r="BB97" s="490"/>
      <c r="BC97" s="488"/>
      <c r="BD97" s="489"/>
      <c r="BE97" s="489"/>
      <c r="BF97" s="490"/>
      <c r="BG97" s="488"/>
      <c r="BH97" s="489"/>
      <c r="BI97" s="489"/>
      <c r="BJ97" s="490"/>
      <c r="BK97" s="488"/>
      <c r="BL97" s="489"/>
      <c r="BM97" s="489"/>
      <c r="BN97" s="490"/>
      <c r="BO97" s="202" t="str">
        <f t="shared" si="58"/>
        <v>n.é.</v>
      </c>
      <c r="BP97" s="203"/>
    </row>
    <row r="98" spans="1:68" ht="20.100000000000001" customHeight="1">
      <c r="A98" s="362" t="s">
        <v>569</v>
      </c>
      <c r="B98" s="363"/>
      <c r="C98" s="221" t="s">
        <v>17</v>
      </c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3"/>
      <c r="AC98" s="207" t="s">
        <v>44</v>
      </c>
      <c r="AD98" s="208"/>
      <c r="AE98" s="488"/>
      <c r="AF98" s="489"/>
      <c r="AG98" s="489"/>
      <c r="AH98" s="490"/>
      <c r="AI98" s="488"/>
      <c r="AJ98" s="489"/>
      <c r="AK98" s="489"/>
      <c r="AL98" s="490"/>
      <c r="AM98" s="488"/>
      <c r="AN98" s="489"/>
      <c r="AO98" s="489"/>
      <c r="AP98" s="490"/>
      <c r="AQ98" s="488"/>
      <c r="AR98" s="489"/>
      <c r="AS98" s="489"/>
      <c r="AT98" s="490"/>
      <c r="AU98" s="488"/>
      <c r="AV98" s="489"/>
      <c r="AW98" s="489"/>
      <c r="AX98" s="490"/>
      <c r="AY98" s="488"/>
      <c r="AZ98" s="489"/>
      <c r="BA98" s="489"/>
      <c r="BB98" s="490"/>
      <c r="BC98" s="488"/>
      <c r="BD98" s="489"/>
      <c r="BE98" s="489"/>
      <c r="BF98" s="490"/>
      <c r="BG98" s="488"/>
      <c r="BH98" s="489"/>
      <c r="BI98" s="489"/>
      <c r="BJ98" s="490"/>
      <c r="BK98" s="488"/>
      <c r="BL98" s="489"/>
      <c r="BM98" s="489"/>
      <c r="BN98" s="490"/>
      <c r="BO98" s="202" t="str">
        <f t="shared" si="58"/>
        <v>n.é.</v>
      </c>
      <c r="BP98" s="203"/>
    </row>
    <row r="99" spans="1:68" ht="20.100000000000001" customHeight="1">
      <c r="A99" s="362" t="s">
        <v>570</v>
      </c>
      <c r="B99" s="363"/>
      <c r="C99" s="221" t="s">
        <v>21</v>
      </c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3"/>
      <c r="AC99" s="207" t="s">
        <v>43</v>
      </c>
      <c r="AD99" s="208"/>
      <c r="AE99" s="488">
        <v>2080</v>
      </c>
      <c r="AF99" s="489"/>
      <c r="AG99" s="489"/>
      <c r="AH99" s="490"/>
      <c r="AI99" s="453" t="s">
        <v>687</v>
      </c>
      <c r="AJ99" s="454"/>
      <c r="AK99" s="454"/>
      <c r="AL99" s="455"/>
      <c r="AM99" s="453" t="s">
        <v>687</v>
      </c>
      <c r="AN99" s="454"/>
      <c r="AO99" s="454"/>
      <c r="AP99" s="455"/>
      <c r="AQ99" s="488">
        <v>2213</v>
      </c>
      <c r="AR99" s="489"/>
      <c r="AS99" s="489"/>
      <c r="AT99" s="490"/>
      <c r="AU99" s="488">
        <v>0</v>
      </c>
      <c r="AV99" s="489"/>
      <c r="AW99" s="489"/>
      <c r="AX99" s="490"/>
      <c r="AY99" s="488">
        <v>2213</v>
      </c>
      <c r="AZ99" s="489"/>
      <c r="BA99" s="489"/>
      <c r="BB99" s="490"/>
      <c r="BC99" s="488">
        <v>0</v>
      </c>
      <c r="BD99" s="489"/>
      <c r="BE99" s="489"/>
      <c r="BF99" s="490"/>
      <c r="BG99" s="488">
        <v>0</v>
      </c>
      <c r="BH99" s="489"/>
      <c r="BI99" s="489"/>
      <c r="BJ99" s="490"/>
      <c r="BK99" s="488">
        <v>2213</v>
      </c>
      <c r="BL99" s="489"/>
      <c r="BM99" s="489"/>
      <c r="BN99" s="490"/>
      <c r="BO99" s="202">
        <f t="shared" si="58"/>
        <v>1</v>
      </c>
      <c r="BP99" s="203"/>
    </row>
    <row r="100" spans="1:68" ht="20.100000000000001" customHeight="1">
      <c r="A100" s="362" t="s">
        <v>571</v>
      </c>
      <c r="B100" s="363"/>
      <c r="C100" s="221" t="s">
        <v>41</v>
      </c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3"/>
      <c r="AC100" s="207" t="s">
        <v>42</v>
      </c>
      <c r="AD100" s="208"/>
      <c r="AE100" s="488"/>
      <c r="AF100" s="489"/>
      <c r="AG100" s="489"/>
      <c r="AH100" s="490"/>
      <c r="AI100" s="488"/>
      <c r="AJ100" s="489"/>
      <c r="AK100" s="489"/>
      <c r="AL100" s="490"/>
      <c r="AM100" s="488"/>
      <c r="AN100" s="489"/>
      <c r="AO100" s="489"/>
      <c r="AP100" s="490"/>
      <c r="AQ100" s="488"/>
      <c r="AR100" s="489"/>
      <c r="AS100" s="489"/>
      <c r="AT100" s="490"/>
      <c r="AU100" s="488"/>
      <c r="AV100" s="489"/>
      <c r="AW100" s="489"/>
      <c r="AX100" s="490"/>
      <c r="AY100" s="488"/>
      <c r="AZ100" s="489"/>
      <c r="BA100" s="489"/>
      <c r="BB100" s="490"/>
      <c r="BC100" s="488"/>
      <c r="BD100" s="489"/>
      <c r="BE100" s="489"/>
      <c r="BF100" s="490"/>
      <c r="BG100" s="488"/>
      <c r="BH100" s="489"/>
      <c r="BI100" s="489"/>
      <c r="BJ100" s="490"/>
      <c r="BK100" s="488"/>
      <c r="BL100" s="489"/>
      <c r="BM100" s="489"/>
      <c r="BN100" s="490"/>
      <c r="BO100" s="202" t="str">
        <f t="shared" si="58"/>
        <v>n.é.</v>
      </c>
      <c r="BP100" s="203"/>
    </row>
    <row r="101" spans="1:68" ht="20.100000000000001" customHeight="1">
      <c r="A101" s="362" t="s">
        <v>572</v>
      </c>
      <c r="B101" s="363"/>
      <c r="C101" s="224" t="s">
        <v>18</v>
      </c>
      <c r="D101" s="225"/>
      <c r="E101" s="225"/>
      <c r="F101" s="225"/>
      <c r="G101" s="225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6"/>
      <c r="AC101" s="207" t="s">
        <v>40</v>
      </c>
      <c r="AD101" s="208"/>
      <c r="AE101" s="488">
        <v>269</v>
      </c>
      <c r="AF101" s="489"/>
      <c r="AG101" s="489"/>
      <c r="AH101" s="490"/>
      <c r="AI101" s="453" t="s">
        <v>687</v>
      </c>
      <c r="AJ101" s="454"/>
      <c r="AK101" s="454"/>
      <c r="AL101" s="455"/>
      <c r="AM101" s="453" t="s">
        <v>687</v>
      </c>
      <c r="AN101" s="454"/>
      <c r="AO101" s="454"/>
      <c r="AP101" s="455"/>
      <c r="AQ101" s="488">
        <v>418</v>
      </c>
      <c r="AR101" s="489"/>
      <c r="AS101" s="489"/>
      <c r="AT101" s="490"/>
      <c r="AU101" s="488">
        <v>0</v>
      </c>
      <c r="AV101" s="489"/>
      <c r="AW101" s="489"/>
      <c r="AX101" s="490"/>
      <c r="AY101" s="488">
        <v>418</v>
      </c>
      <c r="AZ101" s="489"/>
      <c r="BA101" s="489"/>
      <c r="BB101" s="490"/>
      <c r="BC101" s="488">
        <v>0</v>
      </c>
      <c r="BD101" s="489"/>
      <c r="BE101" s="489"/>
      <c r="BF101" s="490"/>
      <c r="BG101" s="488">
        <v>0</v>
      </c>
      <c r="BH101" s="489"/>
      <c r="BI101" s="489"/>
      <c r="BJ101" s="490"/>
      <c r="BK101" s="488">
        <v>418</v>
      </c>
      <c r="BL101" s="489"/>
      <c r="BM101" s="489"/>
      <c r="BN101" s="490"/>
      <c r="BO101" s="202">
        <f t="shared" si="58"/>
        <v>1</v>
      </c>
      <c r="BP101" s="203"/>
    </row>
    <row r="102" spans="1:68" ht="20.100000000000001" customHeight="1">
      <c r="A102" s="362" t="s">
        <v>573</v>
      </c>
      <c r="B102" s="363"/>
      <c r="C102" s="224" t="s">
        <v>37</v>
      </c>
      <c r="D102" s="225"/>
      <c r="E102" s="225"/>
      <c r="F102" s="225"/>
      <c r="G102" s="225"/>
      <c r="H102" s="225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6"/>
      <c r="AC102" s="207" t="s">
        <v>39</v>
      </c>
      <c r="AD102" s="208"/>
      <c r="AE102" s="488">
        <v>95</v>
      </c>
      <c r="AF102" s="489"/>
      <c r="AG102" s="489"/>
      <c r="AH102" s="490"/>
      <c r="AI102" s="453" t="s">
        <v>687</v>
      </c>
      <c r="AJ102" s="454"/>
      <c r="AK102" s="454"/>
      <c r="AL102" s="455"/>
      <c r="AM102" s="453" t="s">
        <v>687</v>
      </c>
      <c r="AN102" s="454"/>
      <c r="AO102" s="454"/>
      <c r="AP102" s="455"/>
      <c r="AQ102" s="488">
        <v>95</v>
      </c>
      <c r="AR102" s="489"/>
      <c r="AS102" s="489"/>
      <c r="AT102" s="490"/>
      <c r="AU102" s="488">
        <v>13</v>
      </c>
      <c r="AV102" s="489"/>
      <c r="AW102" s="489"/>
      <c r="AX102" s="490"/>
      <c r="AY102" s="488">
        <v>82</v>
      </c>
      <c r="AZ102" s="489"/>
      <c r="BA102" s="489"/>
      <c r="BB102" s="490"/>
      <c r="BC102" s="488">
        <v>0</v>
      </c>
      <c r="BD102" s="489"/>
      <c r="BE102" s="489"/>
      <c r="BF102" s="490"/>
      <c r="BG102" s="488">
        <v>0</v>
      </c>
      <c r="BH102" s="489"/>
      <c r="BI102" s="489"/>
      <c r="BJ102" s="490"/>
      <c r="BK102" s="488">
        <v>82</v>
      </c>
      <c r="BL102" s="489"/>
      <c r="BM102" s="489"/>
      <c r="BN102" s="490"/>
      <c r="BO102" s="202">
        <f t="shared" si="58"/>
        <v>0.86315789473684212</v>
      </c>
      <c r="BP102" s="203"/>
    </row>
    <row r="103" spans="1:68" ht="20.100000000000001" customHeight="1">
      <c r="A103" s="362" t="s">
        <v>574</v>
      </c>
      <c r="B103" s="363"/>
      <c r="C103" s="224" t="s">
        <v>36</v>
      </c>
      <c r="D103" s="225"/>
      <c r="E103" s="225"/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6"/>
      <c r="AC103" s="207" t="s">
        <v>38</v>
      </c>
      <c r="AD103" s="208"/>
      <c r="AE103" s="488"/>
      <c r="AF103" s="489"/>
      <c r="AG103" s="489"/>
      <c r="AH103" s="490"/>
      <c r="AI103" s="488"/>
      <c r="AJ103" s="489"/>
      <c r="AK103" s="489"/>
      <c r="AL103" s="490"/>
      <c r="AM103" s="488"/>
      <c r="AN103" s="489"/>
      <c r="AO103" s="489"/>
      <c r="AP103" s="490"/>
      <c r="AQ103" s="488"/>
      <c r="AR103" s="489"/>
      <c r="AS103" s="489"/>
      <c r="AT103" s="490"/>
      <c r="AU103" s="488"/>
      <c r="AV103" s="489"/>
      <c r="AW103" s="489"/>
      <c r="AX103" s="490"/>
      <c r="AY103" s="488"/>
      <c r="AZ103" s="489"/>
      <c r="BA103" s="489"/>
      <c r="BB103" s="490"/>
      <c r="BC103" s="488"/>
      <c r="BD103" s="489"/>
      <c r="BE103" s="489"/>
      <c r="BF103" s="490"/>
      <c r="BG103" s="488"/>
      <c r="BH103" s="489"/>
      <c r="BI103" s="489"/>
      <c r="BJ103" s="490"/>
      <c r="BK103" s="488"/>
      <c r="BL103" s="489"/>
      <c r="BM103" s="489"/>
      <c r="BN103" s="490"/>
      <c r="BO103" s="202" t="str">
        <f t="shared" si="58"/>
        <v>n.é.</v>
      </c>
      <c r="BP103" s="203"/>
    </row>
    <row r="104" spans="1:68" s="2" customFormat="1" ht="20.100000000000001" customHeight="1">
      <c r="A104" s="362" t="s">
        <v>575</v>
      </c>
      <c r="B104" s="363"/>
      <c r="C104" s="224" t="s">
        <v>35</v>
      </c>
      <c r="D104" s="225"/>
      <c r="E104" s="225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6"/>
      <c r="AC104" s="207" t="s">
        <v>34</v>
      </c>
      <c r="AD104" s="208"/>
      <c r="AE104" s="488"/>
      <c r="AF104" s="489"/>
      <c r="AG104" s="489"/>
      <c r="AH104" s="490"/>
      <c r="AI104" s="488"/>
      <c r="AJ104" s="489"/>
      <c r="AK104" s="489"/>
      <c r="AL104" s="490"/>
      <c r="AM104" s="488"/>
      <c r="AN104" s="489"/>
      <c r="AO104" s="489"/>
      <c r="AP104" s="490"/>
      <c r="AQ104" s="488"/>
      <c r="AR104" s="489"/>
      <c r="AS104" s="489"/>
      <c r="AT104" s="490"/>
      <c r="AU104" s="488"/>
      <c r="AV104" s="489"/>
      <c r="AW104" s="489"/>
      <c r="AX104" s="490"/>
      <c r="AY104" s="488"/>
      <c r="AZ104" s="489"/>
      <c r="BA104" s="489"/>
      <c r="BB104" s="490"/>
      <c r="BC104" s="488"/>
      <c r="BD104" s="489"/>
      <c r="BE104" s="489"/>
      <c r="BF104" s="490"/>
      <c r="BG104" s="488"/>
      <c r="BH104" s="489"/>
      <c r="BI104" s="489"/>
      <c r="BJ104" s="490"/>
      <c r="BK104" s="488"/>
      <c r="BL104" s="489"/>
      <c r="BM104" s="489"/>
      <c r="BN104" s="490"/>
      <c r="BO104" s="202" t="str">
        <f t="shared" si="58"/>
        <v>n.é.</v>
      </c>
      <c r="BP104" s="203"/>
    </row>
    <row r="105" spans="1:68" s="2" customFormat="1" ht="20.100000000000001" customHeight="1">
      <c r="A105" s="362" t="s">
        <v>576</v>
      </c>
      <c r="B105" s="363"/>
      <c r="C105" s="224" t="s">
        <v>25</v>
      </c>
      <c r="D105" s="225"/>
      <c r="E105" s="225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6"/>
      <c r="AC105" s="207" t="s">
        <v>33</v>
      </c>
      <c r="AD105" s="208"/>
      <c r="AE105" s="488">
        <v>80</v>
      </c>
      <c r="AF105" s="489"/>
      <c r="AG105" s="489"/>
      <c r="AH105" s="490"/>
      <c r="AI105" s="453" t="s">
        <v>687</v>
      </c>
      <c r="AJ105" s="454"/>
      <c r="AK105" s="454"/>
      <c r="AL105" s="455"/>
      <c r="AM105" s="453" t="s">
        <v>687</v>
      </c>
      <c r="AN105" s="454"/>
      <c r="AO105" s="454"/>
      <c r="AP105" s="455"/>
      <c r="AQ105" s="488">
        <v>80</v>
      </c>
      <c r="AR105" s="489"/>
      <c r="AS105" s="489"/>
      <c r="AT105" s="490"/>
      <c r="AU105" s="488">
        <v>80</v>
      </c>
      <c r="AV105" s="489"/>
      <c r="AW105" s="489"/>
      <c r="AX105" s="490"/>
      <c r="AY105" s="488">
        <v>0</v>
      </c>
      <c r="AZ105" s="489"/>
      <c r="BA105" s="489"/>
      <c r="BB105" s="490"/>
      <c r="BC105" s="488">
        <v>0</v>
      </c>
      <c r="BD105" s="489"/>
      <c r="BE105" s="489"/>
      <c r="BF105" s="490"/>
      <c r="BG105" s="488">
        <v>0</v>
      </c>
      <c r="BH105" s="489"/>
      <c r="BI105" s="489"/>
      <c r="BJ105" s="490"/>
      <c r="BK105" s="488">
        <v>0</v>
      </c>
      <c r="BL105" s="489"/>
      <c r="BM105" s="489"/>
      <c r="BN105" s="490"/>
      <c r="BO105" s="202">
        <f t="shared" si="58"/>
        <v>0</v>
      </c>
      <c r="BP105" s="203"/>
    </row>
    <row r="106" spans="1:68" s="14" customFormat="1" ht="20.100000000000001" customHeight="1">
      <c r="A106" s="439">
        <v>99</v>
      </c>
      <c r="B106" s="423"/>
      <c r="C106" s="227" t="s">
        <v>472</v>
      </c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9"/>
      <c r="AC106" s="230" t="s">
        <v>27</v>
      </c>
      <c r="AD106" s="231"/>
      <c r="AE106" s="459">
        <v>40312</v>
      </c>
      <c r="AF106" s="460"/>
      <c r="AG106" s="460"/>
      <c r="AH106" s="461"/>
      <c r="AI106" s="453" t="s">
        <v>687</v>
      </c>
      <c r="AJ106" s="454"/>
      <c r="AK106" s="454"/>
      <c r="AL106" s="455"/>
      <c r="AM106" s="453" t="s">
        <v>687</v>
      </c>
      <c r="AN106" s="454"/>
      <c r="AO106" s="454"/>
      <c r="AP106" s="455"/>
      <c r="AQ106" s="459">
        <f>SUM(AQ93:AT105)</f>
        <v>42214</v>
      </c>
      <c r="AR106" s="460"/>
      <c r="AS106" s="460"/>
      <c r="AT106" s="461"/>
      <c r="AU106" s="459">
        <f t="shared" ref="AU106" si="70">SUM(AU93:AX105)</f>
        <v>1275</v>
      </c>
      <c r="AV106" s="460"/>
      <c r="AW106" s="460"/>
      <c r="AX106" s="461"/>
      <c r="AY106" s="459">
        <f t="shared" ref="AY106" si="71">SUM(AY93:BB105)</f>
        <v>40939</v>
      </c>
      <c r="AZ106" s="460"/>
      <c r="BA106" s="460"/>
      <c r="BB106" s="461"/>
      <c r="BC106" s="459">
        <f t="shared" ref="BC106" si="72">SUM(BC93:BF105)</f>
        <v>0</v>
      </c>
      <c r="BD106" s="460"/>
      <c r="BE106" s="460"/>
      <c r="BF106" s="461"/>
      <c r="BG106" s="459">
        <f t="shared" ref="BG106" si="73">SUM(BG93:BJ105)</f>
        <v>0</v>
      </c>
      <c r="BH106" s="460"/>
      <c r="BI106" s="460"/>
      <c r="BJ106" s="461"/>
      <c r="BK106" s="459">
        <f t="shared" ref="BK106" si="74">SUM(BK93:BN105)</f>
        <v>40939</v>
      </c>
      <c r="BL106" s="460"/>
      <c r="BM106" s="460"/>
      <c r="BN106" s="461"/>
      <c r="BO106" s="172">
        <f t="shared" si="58"/>
        <v>0.96979674989340026</v>
      </c>
      <c r="BP106" s="173"/>
    </row>
    <row r="107" spans="1:68" ht="20.100000000000001" customHeight="1">
      <c r="A107" s="438">
        <v>100</v>
      </c>
      <c r="B107" s="363"/>
      <c r="C107" s="224" t="s">
        <v>22</v>
      </c>
      <c r="D107" s="225"/>
      <c r="E107" s="225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6"/>
      <c r="AC107" s="207" t="s">
        <v>28</v>
      </c>
      <c r="AD107" s="208"/>
      <c r="AE107" s="488"/>
      <c r="AF107" s="489"/>
      <c r="AG107" s="489"/>
      <c r="AH107" s="490"/>
      <c r="AI107" s="488"/>
      <c r="AJ107" s="489"/>
      <c r="AK107" s="489"/>
      <c r="AL107" s="490"/>
      <c r="AM107" s="488"/>
      <c r="AN107" s="489"/>
      <c r="AO107" s="489"/>
      <c r="AP107" s="490"/>
      <c r="AQ107" s="488"/>
      <c r="AR107" s="489"/>
      <c r="AS107" s="489"/>
      <c r="AT107" s="490"/>
      <c r="AU107" s="488"/>
      <c r="AV107" s="489"/>
      <c r="AW107" s="489"/>
      <c r="AX107" s="490"/>
      <c r="AY107" s="488"/>
      <c r="AZ107" s="489"/>
      <c r="BA107" s="489"/>
      <c r="BB107" s="490"/>
      <c r="BC107" s="488"/>
      <c r="BD107" s="489"/>
      <c r="BE107" s="489"/>
      <c r="BF107" s="490"/>
      <c r="BG107" s="488"/>
      <c r="BH107" s="489"/>
      <c r="BI107" s="489"/>
      <c r="BJ107" s="490"/>
      <c r="BK107" s="488"/>
      <c r="BL107" s="489"/>
      <c r="BM107" s="489"/>
      <c r="BN107" s="490"/>
      <c r="BO107" s="202" t="str">
        <f t="shared" si="58"/>
        <v>n.é.</v>
      </c>
      <c r="BP107" s="203"/>
    </row>
    <row r="108" spans="1:68" ht="20.100000000000001" customHeight="1">
      <c r="A108" s="438">
        <v>101</v>
      </c>
      <c r="B108" s="363"/>
      <c r="C108" s="144" t="s">
        <v>447</v>
      </c>
      <c r="D108" s="225"/>
      <c r="E108" s="225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6"/>
      <c r="AC108" s="207" t="s">
        <v>29</v>
      </c>
      <c r="AD108" s="208"/>
      <c r="AE108" s="488">
        <v>80</v>
      </c>
      <c r="AF108" s="489"/>
      <c r="AG108" s="489"/>
      <c r="AH108" s="490"/>
      <c r="AI108" s="453" t="s">
        <v>687</v>
      </c>
      <c r="AJ108" s="454"/>
      <c r="AK108" s="454"/>
      <c r="AL108" s="455"/>
      <c r="AM108" s="453" t="s">
        <v>687</v>
      </c>
      <c r="AN108" s="454"/>
      <c r="AO108" s="454"/>
      <c r="AP108" s="455"/>
      <c r="AQ108" s="488">
        <v>3656</v>
      </c>
      <c r="AR108" s="489"/>
      <c r="AS108" s="489"/>
      <c r="AT108" s="490"/>
      <c r="AU108" s="488">
        <v>0</v>
      </c>
      <c r="AV108" s="489"/>
      <c r="AW108" s="489"/>
      <c r="AX108" s="490"/>
      <c r="AY108" s="488">
        <v>3656</v>
      </c>
      <c r="AZ108" s="489"/>
      <c r="BA108" s="489"/>
      <c r="BB108" s="490"/>
      <c r="BC108" s="488">
        <v>0</v>
      </c>
      <c r="BD108" s="489"/>
      <c r="BE108" s="489"/>
      <c r="BF108" s="490"/>
      <c r="BG108" s="488">
        <v>0</v>
      </c>
      <c r="BH108" s="489"/>
      <c r="BI108" s="489"/>
      <c r="BJ108" s="490"/>
      <c r="BK108" s="488">
        <v>3656</v>
      </c>
      <c r="BL108" s="489"/>
      <c r="BM108" s="489"/>
      <c r="BN108" s="490"/>
      <c r="BO108" s="202">
        <f t="shared" si="58"/>
        <v>1</v>
      </c>
      <c r="BP108" s="203"/>
    </row>
    <row r="109" spans="1:68" ht="20.100000000000001" customHeight="1">
      <c r="A109" s="438">
        <v>102</v>
      </c>
      <c r="B109" s="363"/>
      <c r="C109" s="232" t="s">
        <v>23</v>
      </c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4"/>
      <c r="AC109" s="207" t="s">
        <v>30</v>
      </c>
      <c r="AD109" s="208"/>
      <c r="AE109" s="488">
        <v>329</v>
      </c>
      <c r="AF109" s="489"/>
      <c r="AG109" s="489"/>
      <c r="AH109" s="490"/>
      <c r="AI109" s="453" t="s">
        <v>687</v>
      </c>
      <c r="AJ109" s="454"/>
      <c r="AK109" s="454"/>
      <c r="AL109" s="455"/>
      <c r="AM109" s="453" t="s">
        <v>687</v>
      </c>
      <c r="AN109" s="454"/>
      <c r="AO109" s="454"/>
      <c r="AP109" s="455"/>
      <c r="AQ109" s="488">
        <v>329</v>
      </c>
      <c r="AR109" s="489"/>
      <c r="AS109" s="489"/>
      <c r="AT109" s="490"/>
      <c r="AU109" s="488">
        <v>72</v>
      </c>
      <c r="AV109" s="489"/>
      <c r="AW109" s="489"/>
      <c r="AX109" s="490"/>
      <c r="AY109" s="488">
        <v>257</v>
      </c>
      <c r="AZ109" s="489"/>
      <c r="BA109" s="489"/>
      <c r="BB109" s="490"/>
      <c r="BC109" s="488">
        <v>0</v>
      </c>
      <c r="BD109" s="489"/>
      <c r="BE109" s="489"/>
      <c r="BF109" s="490"/>
      <c r="BG109" s="488">
        <v>0</v>
      </c>
      <c r="BH109" s="489"/>
      <c r="BI109" s="489"/>
      <c r="BJ109" s="490"/>
      <c r="BK109" s="488">
        <v>257</v>
      </c>
      <c r="BL109" s="489"/>
      <c r="BM109" s="489"/>
      <c r="BN109" s="490"/>
      <c r="BO109" s="202">
        <f t="shared" si="58"/>
        <v>0.78115501519756836</v>
      </c>
      <c r="BP109" s="203"/>
    </row>
    <row r="110" spans="1:68" ht="20.100000000000001" customHeight="1">
      <c r="A110" s="439">
        <v>103</v>
      </c>
      <c r="B110" s="423"/>
      <c r="C110" s="164" t="s">
        <v>473</v>
      </c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6"/>
      <c r="AC110" s="230" t="s">
        <v>31</v>
      </c>
      <c r="AD110" s="231"/>
      <c r="AE110" s="459">
        <v>409</v>
      </c>
      <c r="AF110" s="460"/>
      <c r="AG110" s="460"/>
      <c r="AH110" s="461"/>
      <c r="AI110" s="453" t="s">
        <v>687</v>
      </c>
      <c r="AJ110" s="454"/>
      <c r="AK110" s="454"/>
      <c r="AL110" s="455"/>
      <c r="AM110" s="453" t="s">
        <v>687</v>
      </c>
      <c r="AN110" s="454"/>
      <c r="AO110" s="454"/>
      <c r="AP110" s="455"/>
      <c r="AQ110" s="459">
        <f>SUM(AQ107:AT109)</f>
        <v>3985</v>
      </c>
      <c r="AR110" s="460"/>
      <c r="AS110" s="460"/>
      <c r="AT110" s="461"/>
      <c r="AU110" s="459">
        <f t="shared" ref="AU110" si="75">SUM(AU107:AX109)</f>
        <v>72</v>
      </c>
      <c r="AV110" s="460"/>
      <c r="AW110" s="460"/>
      <c r="AX110" s="461"/>
      <c r="AY110" s="459">
        <f t="shared" ref="AY110" si="76">SUM(AY107:BB109)</f>
        <v>3913</v>
      </c>
      <c r="AZ110" s="460"/>
      <c r="BA110" s="460"/>
      <c r="BB110" s="461"/>
      <c r="BC110" s="459">
        <f t="shared" ref="BC110" si="77">SUM(BC107:BF109)</f>
        <v>0</v>
      </c>
      <c r="BD110" s="460"/>
      <c r="BE110" s="460"/>
      <c r="BF110" s="461"/>
      <c r="BG110" s="459">
        <f t="shared" ref="BG110" si="78">SUM(BG107:BJ109)</f>
        <v>0</v>
      </c>
      <c r="BH110" s="460"/>
      <c r="BI110" s="460"/>
      <c r="BJ110" s="461"/>
      <c r="BK110" s="459">
        <f t="shared" ref="BK110" si="79">SUM(BK107:BN109)</f>
        <v>3913</v>
      </c>
      <c r="BL110" s="460"/>
      <c r="BM110" s="460"/>
      <c r="BN110" s="461"/>
      <c r="BO110" s="172">
        <f t="shared" si="58"/>
        <v>0.98193224592220829</v>
      </c>
      <c r="BP110" s="173"/>
    </row>
    <row r="111" spans="1:68" ht="20.100000000000001" customHeight="1">
      <c r="A111" s="439">
        <v>104</v>
      </c>
      <c r="B111" s="423"/>
      <c r="C111" s="227" t="s">
        <v>474</v>
      </c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9"/>
      <c r="AC111" s="230" t="s">
        <v>32</v>
      </c>
      <c r="AD111" s="231"/>
      <c r="AE111" s="459">
        <v>40721</v>
      </c>
      <c r="AF111" s="460"/>
      <c r="AG111" s="460"/>
      <c r="AH111" s="461"/>
      <c r="AI111" s="453" t="s">
        <v>687</v>
      </c>
      <c r="AJ111" s="454"/>
      <c r="AK111" s="454"/>
      <c r="AL111" s="455"/>
      <c r="AM111" s="453" t="s">
        <v>687</v>
      </c>
      <c r="AN111" s="454"/>
      <c r="AO111" s="454"/>
      <c r="AP111" s="455"/>
      <c r="AQ111" s="459">
        <f t="shared" ref="AQ111" si="80">AQ106+AQ110</f>
        <v>46199</v>
      </c>
      <c r="AR111" s="460"/>
      <c r="AS111" s="460"/>
      <c r="AT111" s="461"/>
      <c r="AU111" s="459">
        <f t="shared" ref="AU111" si="81">AU106+AU110</f>
        <v>1347</v>
      </c>
      <c r="AV111" s="460"/>
      <c r="AW111" s="460"/>
      <c r="AX111" s="461"/>
      <c r="AY111" s="459">
        <f t="shared" ref="AY111" si="82">AY106+AY110</f>
        <v>44852</v>
      </c>
      <c r="AZ111" s="460"/>
      <c r="BA111" s="460"/>
      <c r="BB111" s="461"/>
      <c r="BC111" s="459">
        <f t="shared" ref="BC111" si="83">BC106+BC110</f>
        <v>0</v>
      </c>
      <c r="BD111" s="460"/>
      <c r="BE111" s="460"/>
      <c r="BF111" s="461"/>
      <c r="BG111" s="459">
        <f t="shared" ref="BG111" si="84">BG106+BG110</f>
        <v>0</v>
      </c>
      <c r="BH111" s="460"/>
      <c r="BI111" s="460"/>
      <c r="BJ111" s="461"/>
      <c r="BK111" s="459">
        <f t="shared" ref="BK111" si="85">BK106+BK110</f>
        <v>44852</v>
      </c>
      <c r="BL111" s="460"/>
      <c r="BM111" s="460"/>
      <c r="BN111" s="461"/>
      <c r="BO111" s="172">
        <f t="shared" si="58"/>
        <v>0.97084352475161795</v>
      </c>
      <c r="BP111" s="173"/>
    </row>
    <row r="112" spans="1:68" s="3" customFormat="1" ht="20.100000000000001" customHeight="1">
      <c r="A112" s="439">
        <v>105</v>
      </c>
      <c r="B112" s="423"/>
      <c r="C112" s="164" t="s">
        <v>24</v>
      </c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6"/>
      <c r="AC112" s="230" t="s">
        <v>52</v>
      </c>
      <c r="AD112" s="231"/>
      <c r="AE112" s="491">
        <v>10737</v>
      </c>
      <c r="AF112" s="492"/>
      <c r="AG112" s="492"/>
      <c r="AH112" s="493"/>
      <c r="AI112" s="453" t="s">
        <v>687</v>
      </c>
      <c r="AJ112" s="454"/>
      <c r="AK112" s="454"/>
      <c r="AL112" s="455"/>
      <c r="AM112" s="453" t="s">
        <v>687</v>
      </c>
      <c r="AN112" s="454"/>
      <c r="AO112" s="454"/>
      <c r="AP112" s="455"/>
      <c r="AQ112" s="491">
        <v>12181</v>
      </c>
      <c r="AR112" s="492"/>
      <c r="AS112" s="492"/>
      <c r="AT112" s="493"/>
      <c r="AU112" s="491">
        <v>207</v>
      </c>
      <c r="AV112" s="492"/>
      <c r="AW112" s="492"/>
      <c r="AX112" s="493"/>
      <c r="AY112" s="491">
        <v>11974</v>
      </c>
      <c r="AZ112" s="492"/>
      <c r="BA112" s="492"/>
      <c r="BB112" s="493"/>
      <c r="BC112" s="491">
        <v>0</v>
      </c>
      <c r="BD112" s="492"/>
      <c r="BE112" s="492"/>
      <c r="BF112" s="493"/>
      <c r="BG112" s="491">
        <v>0</v>
      </c>
      <c r="BH112" s="492"/>
      <c r="BI112" s="492"/>
      <c r="BJ112" s="493"/>
      <c r="BK112" s="491">
        <v>11974</v>
      </c>
      <c r="BL112" s="492"/>
      <c r="BM112" s="492"/>
      <c r="BN112" s="493"/>
      <c r="BO112" s="172">
        <f t="shared" si="58"/>
        <v>0.98300632132008869</v>
      </c>
      <c r="BP112" s="173"/>
    </row>
    <row r="113" spans="1:68" ht="20.100000000000001" customHeight="1">
      <c r="A113" s="438">
        <v>106</v>
      </c>
      <c r="B113" s="363"/>
      <c r="C113" s="224" t="s">
        <v>63</v>
      </c>
      <c r="D113" s="225"/>
      <c r="E113" s="225"/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  <c r="Z113" s="225"/>
      <c r="AA113" s="225"/>
      <c r="AB113" s="226"/>
      <c r="AC113" s="207" t="s">
        <v>82</v>
      </c>
      <c r="AD113" s="208"/>
      <c r="AE113" s="488">
        <v>475</v>
      </c>
      <c r="AF113" s="489"/>
      <c r="AG113" s="489"/>
      <c r="AH113" s="490"/>
      <c r="AI113" s="453" t="s">
        <v>687</v>
      </c>
      <c r="AJ113" s="454"/>
      <c r="AK113" s="454"/>
      <c r="AL113" s="455"/>
      <c r="AM113" s="453" t="s">
        <v>687</v>
      </c>
      <c r="AN113" s="454"/>
      <c r="AO113" s="454"/>
      <c r="AP113" s="455"/>
      <c r="AQ113" s="488">
        <v>545</v>
      </c>
      <c r="AR113" s="489"/>
      <c r="AS113" s="489"/>
      <c r="AT113" s="490"/>
      <c r="AU113" s="488">
        <v>0</v>
      </c>
      <c r="AV113" s="489"/>
      <c r="AW113" s="489"/>
      <c r="AX113" s="490"/>
      <c r="AY113" s="488">
        <v>545</v>
      </c>
      <c r="AZ113" s="489"/>
      <c r="BA113" s="489"/>
      <c r="BB113" s="490"/>
      <c r="BC113" s="488">
        <v>0</v>
      </c>
      <c r="BD113" s="489"/>
      <c r="BE113" s="489"/>
      <c r="BF113" s="490"/>
      <c r="BG113" s="488">
        <v>0</v>
      </c>
      <c r="BH113" s="489"/>
      <c r="BI113" s="489"/>
      <c r="BJ113" s="490"/>
      <c r="BK113" s="488">
        <v>545</v>
      </c>
      <c r="BL113" s="489"/>
      <c r="BM113" s="489"/>
      <c r="BN113" s="490"/>
      <c r="BO113" s="202">
        <f t="shared" si="58"/>
        <v>1</v>
      </c>
      <c r="BP113" s="203"/>
    </row>
    <row r="114" spans="1:68" ht="20.100000000000001" customHeight="1">
      <c r="A114" s="438">
        <v>107</v>
      </c>
      <c r="B114" s="363"/>
      <c r="C114" s="224" t="s">
        <v>64</v>
      </c>
      <c r="D114" s="225"/>
      <c r="E114" s="225"/>
      <c r="F114" s="225"/>
      <c r="G114" s="225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6"/>
      <c r="AC114" s="207" t="s">
        <v>83</v>
      </c>
      <c r="AD114" s="208"/>
      <c r="AE114" s="488">
        <v>1575</v>
      </c>
      <c r="AF114" s="489"/>
      <c r="AG114" s="489"/>
      <c r="AH114" s="490"/>
      <c r="AI114" s="453" t="s">
        <v>687</v>
      </c>
      <c r="AJ114" s="454"/>
      <c r="AK114" s="454"/>
      <c r="AL114" s="455"/>
      <c r="AM114" s="453" t="s">
        <v>687</v>
      </c>
      <c r="AN114" s="454"/>
      <c r="AO114" s="454"/>
      <c r="AP114" s="455"/>
      <c r="AQ114" s="488">
        <v>1575</v>
      </c>
      <c r="AR114" s="489"/>
      <c r="AS114" s="489"/>
      <c r="AT114" s="490"/>
      <c r="AU114" s="488">
        <v>88</v>
      </c>
      <c r="AV114" s="489"/>
      <c r="AW114" s="489"/>
      <c r="AX114" s="490"/>
      <c r="AY114" s="488">
        <v>1487</v>
      </c>
      <c r="AZ114" s="489"/>
      <c r="BA114" s="489"/>
      <c r="BB114" s="490"/>
      <c r="BC114" s="488">
        <v>0</v>
      </c>
      <c r="BD114" s="489"/>
      <c r="BE114" s="489"/>
      <c r="BF114" s="490"/>
      <c r="BG114" s="488">
        <v>0</v>
      </c>
      <c r="BH114" s="489"/>
      <c r="BI114" s="489"/>
      <c r="BJ114" s="490"/>
      <c r="BK114" s="488">
        <v>1487</v>
      </c>
      <c r="BL114" s="489"/>
      <c r="BM114" s="489"/>
      <c r="BN114" s="490"/>
      <c r="BO114" s="202">
        <f t="shared" si="58"/>
        <v>0.94412698412698415</v>
      </c>
      <c r="BP114" s="203"/>
    </row>
    <row r="115" spans="1:68" ht="20.100000000000001" customHeight="1">
      <c r="A115" s="438">
        <v>108</v>
      </c>
      <c r="B115" s="363"/>
      <c r="C115" s="224" t="s">
        <v>65</v>
      </c>
      <c r="D115" s="225"/>
      <c r="E115" s="225"/>
      <c r="F115" s="225"/>
      <c r="G115" s="225"/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6"/>
      <c r="AC115" s="207" t="s">
        <v>84</v>
      </c>
      <c r="AD115" s="208"/>
      <c r="AE115" s="488"/>
      <c r="AF115" s="489"/>
      <c r="AG115" s="489"/>
      <c r="AH115" s="490"/>
      <c r="AI115" s="488"/>
      <c r="AJ115" s="489"/>
      <c r="AK115" s="489"/>
      <c r="AL115" s="490"/>
      <c r="AM115" s="488"/>
      <c r="AN115" s="489"/>
      <c r="AO115" s="489"/>
      <c r="AP115" s="490"/>
      <c r="AQ115" s="488"/>
      <c r="AR115" s="489"/>
      <c r="AS115" s="489"/>
      <c r="AT115" s="490"/>
      <c r="AU115" s="488"/>
      <c r="AV115" s="489"/>
      <c r="AW115" s="489"/>
      <c r="AX115" s="490"/>
      <c r="AY115" s="488"/>
      <c r="AZ115" s="489"/>
      <c r="BA115" s="489"/>
      <c r="BB115" s="490"/>
      <c r="BC115" s="488"/>
      <c r="BD115" s="489"/>
      <c r="BE115" s="489"/>
      <c r="BF115" s="490"/>
      <c r="BG115" s="488"/>
      <c r="BH115" s="489"/>
      <c r="BI115" s="489"/>
      <c r="BJ115" s="490"/>
      <c r="BK115" s="488"/>
      <c r="BL115" s="489"/>
      <c r="BM115" s="489"/>
      <c r="BN115" s="490"/>
      <c r="BO115" s="202" t="str">
        <f t="shared" si="58"/>
        <v>n.é.</v>
      </c>
      <c r="BP115" s="203"/>
    </row>
    <row r="116" spans="1:68" s="3" customFormat="1" ht="20.100000000000001" customHeight="1">
      <c r="A116" s="439">
        <v>109</v>
      </c>
      <c r="B116" s="423"/>
      <c r="C116" s="164" t="s">
        <v>475</v>
      </c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6"/>
      <c r="AC116" s="230" t="s">
        <v>92</v>
      </c>
      <c r="AD116" s="231"/>
      <c r="AE116" s="459">
        <v>2050</v>
      </c>
      <c r="AF116" s="460"/>
      <c r="AG116" s="460"/>
      <c r="AH116" s="461"/>
      <c r="AI116" s="453" t="s">
        <v>687</v>
      </c>
      <c r="AJ116" s="454"/>
      <c r="AK116" s="454"/>
      <c r="AL116" s="455"/>
      <c r="AM116" s="453" t="s">
        <v>687</v>
      </c>
      <c r="AN116" s="454"/>
      <c r="AO116" s="454"/>
      <c r="AP116" s="455"/>
      <c r="AQ116" s="459">
        <f t="shared" ref="AQ116" si="86">SUM(AQ113:AT115)</f>
        <v>2120</v>
      </c>
      <c r="AR116" s="460"/>
      <c r="AS116" s="460"/>
      <c r="AT116" s="461"/>
      <c r="AU116" s="459">
        <f t="shared" ref="AU116" si="87">SUM(AU113:AX115)</f>
        <v>88</v>
      </c>
      <c r="AV116" s="460"/>
      <c r="AW116" s="460"/>
      <c r="AX116" s="461"/>
      <c r="AY116" s="459">
        <f t="shared" ref="AY116" si="88">SUM(AY113:BB115)</f>
        <v>2032</v>
      </c>
      <c r="AZ116" s="460"/>
      <c r="BA116" s="460"/>
      <c r="BB116" s="461"/>
      <c r="BC116" s="459">
        <f t="shared" ref="BC116" si="89">SUM(BC113:BF115)</f>
        <v>0</v>
      </c>
      <c r="BD116" s="460"/>
      <c r="BE116" s="460"/>
      <c r="BF116" s="461"/>
      <c r="BG116" s="459">
        <f t="shared" ref="BG116" si="90">SUM(BG113:BJ115)</f>
        <v>0</v>
      </c>
      <c r="BH116" s="460"/>
      <c r="BI116" s="460"/>
      <c r="BJ116" s="461"/>
      <c r="BK116" s="459">
        <f t="shared" ref="BK116" si="91">SUM(BK113:BN115)</f>
        <v>2032</v>
      </c>
      <c r="BL116" s="460"/>
      <c r="BM116" s="460"/>
      <c r="BN116" s="461"/>
      <c r="BO116" s="172">
        <f t="shared" si="58"/>
        <v>0.95849056603773586</v>
      </c>
      <c r="BP116" s="173"/>
    </row>
    <row r="117" spans="1:68" ht="20.100000000000001" customHeight="1">
      <c r="A117" s="438">
        <v>110</v>
      </c>
      <c r="B117" s="363"/>
      <c r="C117" s="224" t="s">
        <v>66</v>
      </c>
      <c r="D117" s="225"/>
      <c r="E117" s="225"/>
      <c r="F117" s="225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6"/>
      <c r="AC117" s="207" t="s">
        <v>85</v>
      </c>
      <c r="AD117" s="208"/>
      <c r="AE117" s="488">
        <v>1599</v>
      </c>
      <c r="AF117" s="489"/>
      <c r="AG117" s="489"/>
      <c r="AH117" s="490"/>
      <c r="AI117" s="453" t="s">
        <v>687</v>
      </c>
      <c r="AJ117" s="454"/>
      <c r="AK117" s="454"/>
      <c r="AL117" s="455"/>
      <c r="AM117" s="453" t="s">
        <v>687</v>
      </c>
      <c r="AN117" s="454"/>
      <c r="AO117" s="454"/>
      <c r="AP117" s="455"/>
      <c r="AQ117" s="488">
        <v>1601</v>
      </c>
      <c r="AR117" s="489"/>
      <c r="AS117" s="489"/>
      <c r="AT117" s="490"/>
      <c r="AU117" s="488">
        <v>157</v>
      </c>
      <c r="AV117" s="489"/>
      <c r="AW117" s="489"/>
      <c r="AX117" s="490"/>
      <c r="AY117" s="488">
        <v>1444</v>
      </c>
      <c r="AZ117" s="489"/>
      <c r="BA117" s="489"/>
      <c r="BB117" s="490"/>
      <c r="BC117" s="488">
        <v>0</v>
      </c>
      <c r="BD117" s="489"/>
      <c r="BE117" s="489"/>
      <c r="BF117" s="490"/>
      <c r="BG117" s="488">
        <v>45</v>
      </c>
      <c r="BH117" s="489"/>
      <c r="BI117" s="489"/>
      <c r="BJ117" s="490"/>
      <c r="BK117" s="488">
        <v>1444</v>
      </c>
      <c r="BL117" s="489"/>
      <c r="BM117" s="489"/>
      <c r="BN117" s="490"/>
      <c r="BO117" s="202">
        <f t="shared" si="58"/>
        <v>0.9019362898188632</v>
      </c>
      <c r="BP117" s="203"/>
    </row>
    <row r="118" spans="1:68" ht="20.100000000000001" customHeight="1">
      <c r="A118" s="438">
        <v>111</v>
      </c>
      <c r="B118" s="363"/>
      <c r="C118" s="224" t="s">
        <v>67</v>
      </c>
      <c r="D118" s="225"/>
      <c r="E118" s="225"/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6"/>
      <c r="AC118" s="207" t="s">
        <v>86</v>
      </c>
      <c r="AD118" s="208"/>
      <c r="AE118" s="488">
        <v>1110</v>
      </c>
      <c r="AF118" s="489"/>
      <c r="AG118" s="489"/>
      <c r="AH118" s="490"/>
      <c r="AI118" s="453" t="s">
        <v>687</v>
      </c>
      <c r="AJ118" s="454"/>
      <c r="AK118" s="454"/>
      <c r="AL118" s="455"/>
      <c r="AM118" s="453" t="s">
        <v>687</v>
      </c>
      <c r="AN118" s="454"/>
      <c r="AO118" s="454"/>
      <c r="AP118" s="455"/>
      <c r="AQ118" s="488">
        <v>1140</v>
      </c>
      <c r="AR118" s="489"/>
      <c r="AS118" s="489"/>
      <c r="AT118" s="490"/>
      <c r="AU118" s="488">
        <v>30</v>
      </c>
      <c r="AV118" s="489"/>
      <c r="AW118" s="489"/>
      <c r="AX118" s="490"/>
      <c r="AY118" s="488">
        <v>1110</v>
      </c>
      <c r="AZ118" s="489"/>
      <c r="BA118" s="489"/>
      <c r="BB118" s="490"/>
      <c r="BC118" s="488">
        <v>0</v>
      </c>
      <c r="BD118" s="489"/>
      <c r="BE118" s="489"/>
      <c r="BF118" s="490"/>
      <c r="BG118" s="488">
        <v>0</v>
      </c>
      <c r="BH118" s="489"/>
      <c r="BI118" s="489"/>
      <c r="BJ118" s="490"/>
      <c r="BK118" s="488">
        <v>1110</v>
      </c>
      <c r="BL118" s="489"/>
      <c r="BM118" s="489"/>
      <c r="BN118" s="490"/>
      <c r="BO118" s="202">
        <f t="shared" si="58"/>
        <v>0.97368421052631582</v>
      </c>
      <c r="BP118" s="203"/>
    </row>
    <row r="119" spans="1:68" ht="20.100000000000001" customHeight="1">
      <c r="A119" s="439">
        <v>112</v>
      </c>
      <c r="B119" s="423"/>
      <c r="C119" s="164" t="s">
        <v>476</v>
      </c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6"/>
      <c r="AC119" s="230" t="s">
        <v>93</v>
      </c>
      <c r="AD119" s="231"/>
      <c r="AE119" s="459">
        <v>2709</v>
      </c>
      <c r="AF119" s="460"/>
      <c r="AG119" s="460"/>
      <c r="AH119" s="461"/>
      <c r="AI119" s="453" t="s">
        <v>687</v>
      </c>
      <c r="AJ119" s="454"/>
      <c r="AK119" s="454"/>
      <c r="AL119" s="455"/>
      <c r="AM119" s="453" t="s">
        <v>687</v>
      </c>
      <c r="AN119" s="454"/>
      <c r="AO119" s="454"/>
      <c r="AP119" s="455"/>
      <c r="AQ119" s="459">
        <f t="shared" ref="AQ119" si="92">SUM(AQ117:AT118)</f>
        <v>2741</v>
      </c>
      <c r="AR119" s="460"/>
      <c r="AS119" s="460"/>
      <c r="AT119" s="461"/>
      <c r="AU119" s="459">
        <f t="shared" ref="AU119" si="93">SUM(AU117:AX118)</f>
        <v>187</v>
      </c>
      <c r="AV119" s="460"/>
      <c r="AW119" s="460"/>
      <c r="AX119" s="461"/>
      <c r="AY119" s="459">
        <f t="shared" ref="AY119" si="94">SUM(AY117:BB118)</f>
        <v>2554</v>
      </c>
      <c r="AZ119" s="460"/>
      <c r="BA119" s="460"/>
      <c r="BB119" s="461"/>
      <c r="BC119" s="459">
        <f t="shared" ref="BC119" si="95">SUM(BC117:BF118)</f>
        <v>0</v>
      </c>
      <c r="BD119" s="460"/>
      <c r="BE119" s="460"/>
      <c r="BF119" s="461"/>
      <c r="BG119" s="459">
        <f t="shared" ref="BG119" si="96">SUM(BG117:BJ118)</f>
        <v>45</v>
      </c>
      <c r="BH119" s="460"/>
      <c r="BI119" s="460"/>
      <c r="BJ119" s="461"/>
      <c r="BK119" s="459">
        <f t="shared" ref="BK119" si="97">SUM(BK117:BN118)</f>
        <v>2554</v>
      </c>
      <c r="BL119" s="460"/>
      <c r="BM119" s="460"/>
      <c r="BN119" s="461"/>
      <c r="BO119" s="172">
        <f t="shared" si="58"/>
        <v>0.93177672382342214</v>
      </c>
      <c r="BP119" s="173"/>
    </row>
    <row r="120" spans="1:68" ht="20.100000000000001" customHeight="1">
      <c r="A120" s="438">
        <v>113</v>
      </c>
      <c r="B120" s="363"/>
      <c r="C120" s="224" t="s">
        <v>68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6"/>
      <c r="AC120" s="207" t="s">
        <v>87</v>
      </c>
      <c r="AD120" s="208"/>
      <c r="AE120" s="488">
        <v>2405</v>
      </c>
      <c r="AF120" s="489"/>
      <c r="AG120" s="489"/>
      <c r="AH120" s="490"/>
      <c r="AI120" s="453" t="s">
        <v>687</v>
      </c>
      <c r="AJ120" s="454"/>
      <c r="AK120" s="454"/>
      <c r="AL120" s="455"/>
      <c r="AM120" s="453" t="s">
        <v>687</v>
      </c>
      <c r="AN120" s="454"/>
      <c r="AO120" s="454"/>
      <c r="AP120" s="455"/>
      <c r="AQ120" s="488">
        <v>2247</v>
      </c>
      <c r="AR120" s="489"/>
      <c r="AS120" s="489"/>
      <c r="AT120" s="490"/>
      <c r="AU120" s="488">
        <v>338</v>
      </c>
      <c r="AV120" s="489"/>
      <c r="AW120" s="489"/>
      <c r="AX120" s="490"/>
      <c r="AY120" s="488">
        <v>1909</v>
      </c>
      <c r="AZ120" s="489"/>
      <c r="BA120" s="489"/>
      <c r="BB120" s="490"/>
      <c r="BC120" s="488">
        <v>0</v>
      </c>
      <c r="BD120" s="489"/>
      <c r="BE120" s="489"/>
      <c r="BF120" s="490"/>
      <c r="BG120" s="488">
        <v>9</v>
      </c>
      <c r="BH120" s="489"/>
      <c r="BI120" s="489"/>
      <c r="BJ120" s="490"/>
      <c r="BK120" s="488">
        <v>1909</v>
      </c>
      <c r="BL120" s="489"/>
      <c r="BM120" s="489"/>
      <c r="BN120" s="490"/>
      <c r="BO120" s="202">
        <f t="shared" si="58"/>
        <v>0.84957721406319542</v>
      </c>
      <c r="BP120" s="203"/>
    </row>
    <row r="121" spans="1:68" s="13" customFormat="1" ht="20.100000000000001" customHeight="1">
      <c r="A121" s="394" t="s">
        <v>524</v>
      </c>
      <c r="B121" s="395"/>
      <c r="C121" s="396" t="s">
        <v>547</v>
      </c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  <c r="W121" s="397"/>
      <c r="X121" s="397"/>
      <c r="Y121" s="397"/>
      <c r="Z121" s="397"/>
      <c r="AA121" s="397"/>
      <c r="AB121" s="398"/>
      <c r="AC121" s="399" t="s">
        <v>524</v>
      </c>
      <c r="AD121" s="400"/>
      <c r="AE121" s="494">
        <v>1600</v>
      </c>
      <c r="AF121" s="495"/>
      <c r="AG121" s="495"/>
      <c r="AH121" s="496"/>
      <c r="AI121" s="453" t="s">
        <v>687</v>
      </c>
      <c r="AJ121" s="454"/>
      <c r="AK121" s="454"/>
      <c r="AL121" s="455"/>
      <c r="AM121" s="453" t="s">
        <v>687</v>
      </c>
      <c r="AN121" s="454"/>
      <c r="AO121" s="454"/>
      <c r="AP121" s="455"/>
      <c r="AQ121" s="494">
        <v>1442</v>
      </c>
      <c r="AR121" s="495"/>
      <c r="AS121" s="495"/>
      <c r="AT121" s="496"/>
      <c r="AU121" s="453" t="s">
        <v>687</v>
      </c>
      <c r="AV121" s="454"/>
      <c r="AW121" s="454"/>
      <c r="AX121" s="455"/>
      <c r="AY121" s="453" t="s">
        <v>687</v>
      </c>
      <c r="AZ121" s="454"/>
      <c r="BA121" s="454"/>
      <c r="BB121" s="455"/>
      <c r="BC121" s="453" t="s">
        <v>687</v>
      </c>
      <c r="BD121" s="454"/>
      <c r="BE121" s="454"/>
      <c r="BF121" s="455"/>
      <c r="BG121" s="453" t="s">
        <v>687</v>
      </c>
      <c r="BH121" s="454"/>
      <c r="BI121" s="454"/>
      <c r="BJ121" s="455"/>
      <c r="BK121" s="494">
        <v>1268</v>
      </c>
      <c r="BL121" s="495"/>
      <c r="BM121" s="495"/>
      <c r="BN121" s="496"/>
      <c r="BO121" s="392">
        <f t="shared" si="58"/>
        <v>0.87933425797503473</v>
      </c>
      <c r="BP121" s="393"/>
    </row>
    <row r="122" spans="1:68" s="13" customFormat="1" ht="20.100000000000001" customHeight="1">
      <c r="A122" s="394" t="s">
        <v>524</v>
      </c>
      <c r="B122" s="395"/>
      <c r="C122" s="396" t="s">
        <v>548</v>
      </c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/>
      <c r="X122" s="397"/>
      <c r="Y122" s="397"/>
      <c r="Z122" s="397"/>
      <c r="AA122" s="397"/>
      <c r="AB122" s="398"/>
      <c r="AC122" s="399" t="s">
        <v>524</v>
      </c>
      <c r="AD122" s="400"/>
      <c r="AE122" s="494">
        <v>680</v>
      </c>
      <c r="AF122" s="495"/>
      <c r="AG122" s="495"/>
      <c r="AH122" s="496"/>
      <c r="AI122" s="453" t="s">
        <v>687</v>
      </c>
      <c r="AJ122" s="454"/>
      <c r="AK122" s="454"/>
      <c r="AL122" s="455"/>
      <c r="AM122" s="453" t="s">
        <v>687</v>
      </c>
      <c r="AN122" s="454"/>
      <c r="AO122" s="454"/>
      <c r="AP122" s="455"/>
      <c r="AQ122" s="494">
        <v>680</v>
      </c>
      <c r="AR122" s="495"/>
      <c r="AS122" s="495"/>
      <c r="AT122" s="496"/>
      <c r="AU122" s="453" t="s">
        <v>687</v>
      </c>
      <c r="AV122" s="454"/>
      <c r="AW122" s="454"/>
      <c r="AX122" s="455"/>
      <c r="AY122" s="453" t="s">
        <v>687</v>
      </c>
      <c r="AZ122" s="454"/>
      <c r="BA122" s="454"/>
      <c r="BB122" s="455"/>
      <c r="BC122" s="453" t="s">
        <v>687</v>
      </c>
      <c r="BD122" s="454"/>
      <c r="BE122" s="454"/>
      <c r="BF122" s="455"/>
      <c r="BG122" s="453" t="s">
        <v>687</v>
      </c>
      <c r="BH122" s="454"/>
      <c r="BI122" s="454"/>
      <c r="BJ122" s="455"/>
      <c r="BK122" s="494">
        <v>550</v>
      </c>
      <c r="BL122" s="495"/>
      <c r="BM122" s="495"/>
      <c r="BN122" s="496"/>
      <c r="BO122" s="392">
        <f t="shared" si="58"/>
        <v>0.80882352941176472</v>
      </c>
      <c r="BP122" s="393"/>
    </row>
    <row r="123" spans="1:68" s="13" customFormat="1" ht="20.100000000000001" customHeight="1">
      <c r="A123" s="394" t="s">
        <v>524</v>
      </c>
      <c r="B123" s="395"/>
      <c r="C123" s="396" t="s">
        <v>549</v>
      </c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  <c r="W123" s="397"/>
      <c r="X123" s="397"/>
      <c r="Y123" s="397"/>
      <c r="Z123" s="397"/>
      <c r="AA123" s="397"/>
      <c r="AB123" s="398"/>
      <c r="AC123" s="399" t="s">
        <v>524</v>
      </c>
      <c r="AD123" s="400"/>
      <c r="AE123" s="494">
        <v>125</v>
      </c>
      <c r="AF123" s="495"/>
      <c r="AG123" s="495"/>
      <c r="AH123" s="496"/>
      <c r="AI123" s="453" t="s">
        <v>687</v>
      </c>
      <c r="AJ123" s="454"/>
      <c r="AK123" s="454"/>
      <c r="AL123" s="455"/>
      <c r="AM123" s="453" t="s">
        <v>687</v>
      </c>
      <c r="AN123" s="454"/>
      <c r="AO123" s="454"/>
      <c r="AP123" s="455"/>
      <c r="AQ123" s="494">
        <v>125</v>
      </c>
      <c r="AR123" s="495"/>
      <c r="AS123" s="495"/>
      <c r="AT123" s="496"/>
      <c r="AU123" s="453" t="s">
        <v>687</v>
      </c>
      <c r="AV123" s="454"/>
      <c r="AW123" s="454"/>
      <c r="AX123" s="455"/>
      <c r="AY123" s="453" t="s">
        <v>687</v>
      </c>
      <c r="AZ123" s="454"/>
      <c r="BA123" s="454"/>
      <c r="BB123" s="455"/>
      <c r="BC123" s="453" t="s">
        <v>687</v>
      </c>
      <c r="BD123" s="454"/>
      <c r="BE123" s="454"/>
      <c r="BF123" s="455"/>
      <c r="BG123" s="453" t="s">
        <v>687</v>
      </c>
      <c r="BH123" s="454"/>
      <c r="BI123" s="454"/>
      <c r="BJ123" s="455"/>
      <c r="BK123" s="494">
        <v>91</v>
      </c>
      <c r="BL123" s="495"/>
      <c r="BM123" s="495"/>
      <c r="BN123" s="496"/>
      <c r="BO123" s="392">
        <f t="shared" si="58"/>
        <v>0.72799999999999998</v>
      </c>
      <c r="BP123" s="393"/>
    </row>
    <row r="124" spans="1:68" ht="20.100000000000001" customHeight="1">
      <c r="A124" s="438">
        <v>114</v>
      </c>
      <c r="B124" s="363"/>
      <c r="C124" s="224" t="s">
        <v>69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6"/>
      <c r="AC124" s="207" t="s">
        <v>88</v>
      </c>
      <c r="AD124" s="208"/>
      <c r="AE124" s="488"/>
      <c r="AF124" s="489"/>
      <c r="AG124" s="489"/>
      <c r="AH124" s="490"/>
      <c r="AI124" s="488"/>
      <c r="AJ124" s="489"/>
      <c r="AK124" s="489"/>
      <c r="AL124" s="490"/>
      <c r="AM124" s="488"/>
      <c r="AN124" s="489"/>
      <c r="AO124" s="489"/>
      <c r="AP124" s="490"/>
      <c r="AQ124" s="488"/>
      <c r="AR124" s="489"/>
      <c r="AS124" s="489"/>
      <c r="AT124" s="490"/>
      <c r="AU124" s="488"/>
      <c r="AV124" s="489"/>
      <c r="AW124" s="489"/>
      <c r="AX124" s="490"/>
      <c r="AY124" s="488"/>
      <c r="AZ124" s="489"/>
      <c r="BA124" s="489"/>
      <c r="BB124" s="490"/>
      <c r="BC124" s="488"/>
      <c r="BD124" s="489"/>
      <c r="BE124" s="489"/>
      <c r="BF124" s="490"/>
      <c r="BG124" s="488"/>
      <c r="BH124" s="489"/>
      <c r="BI124" s="489"/>
      <c r="BJ124" s="490"/>
      <c r="BK124" s="488"/>
      <c r="BL124" s="489"/>
      <c r="BM124" s="489"/>
      <c r="BN124" s="490"/>
      <c r="BO124" s="202" t="str">
        <f t="shared" si="58"/>
        <v>n.é.</v>
      </c>
      <c r="BP124" s="203"/>
    </row>
    <row r="125" spans="1:68" ht="20.100000000000001" customHeight="1">
      <c r="A125" s="438">
        <v>115</v>
      </c>
      <c r="B125" s="363"/>
      <c r="C125" s="224" t="s">
        <v>70</v>
      </c>
      <c r="D125" s="225"/>
      <c r="E125" s="225"/>
      <c r="F125" s="225"/>
      <c r="G125" s="225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6"/>
      <c r="AC125" s="207" t="s">
        <v>89</v>
      </c>
      <c r="AD125" s="208"/>
      <c r="AE125" s="488">
        <v>0</v>
      </c>
      <c r="AF125" s="489"/>
      <c r="AG125" s="489"/>
      <c r="AH125" s="490"/>
      <c r="AI125" s="453" t="s">
        <v>687</v>
      </c>
      <c r="AJ125" s="454"/>
      <c r="AK125" s="454"/>
      <c r="AL125" s="455"/>
      <c r="AM125" s="453" t="s">
        <v>687</v>
      </c>
      <c r="AN125" s="454"/>
      <c r="AO125" s="454"/>
      <c r="AP125" s="455"/>
      <c r="AQ125" s="488">
        <v>80</v>
      </c>
      <c r="AR125" s="489"/>
      <c r="AS125" s="489"/>
      <c r="AT125" s="490"/>
      <c r="AU125" s="488">
        <v>1</v>
      </c>
      <c r="AV125" s="489"/>
      <c r="AW125" s="489"/>
      <c r="AX125" s="490"/>
      <c r="AY125" s="488">
        <v>79</v>
      </c>
      <c r="AZ125" s="489"/>
      <c r="BA125" s="489"/>
      <c r="BB125" s="490"/>
      <c r="BC125" s="488">
        <v>0</v>
      </c>
      <c r="BD125" s="489"/>
      <c r="BE125" s="489"/>
      <c r="BF125" s="490"/>
      <c r="BG125" s="488">
        <v>0</v>
      </c>
      <c r="BH125" s="489"/>
      <c r="BI125" s="489"/>
      <c r="BJ125" s="490"/>
      <c r="BK125" s="488">
        <v>79</v>
      </c>
      <c r="BL125" s="489"/>
      <c r="BM125" s="489"/>
      <c r="BN125" s="490"/>
      <c r="BO125" s="202">
        <f t="shared" si="58"/>
        <v>0.98750000000000004</v>
      </c>
      <c r="BP125" s="203"/>
    </row>
    <row r="126" spans="1:68" ht="20.100000000000001" customHeight="1">
      <c r="A126" s="438">
        <v>116</v>
      </c>
      <c r="B126" s="363"/>
      <c r="C126" s="224" t="s">
        <v>71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6"/>
      <c r="AC126" s="207" t="s">
        <v>90</v>
      </c>
      <c r="AD126" s="208"/>
      <c r="AE126" s="488">
        <v>300</v>
      </c>
      <c r="AF126" s="489"/>
      <c r="AG126" s="489"/>
      <c r="AH126" s="490"/>
      <c r="AI126" s="453" t="s">
        <v>687</v>
      </c>
      <c r="AJ126" s="454"/>
      <c r="AK126" s="454"/>
      <c r="AL126" s="455"/>
      <c r="AM126" s="453" t="s">
        <v>687</v>
      </c>
      <c r="AN126" s="454"/>
      <c r="AO126" s="454"/>
      <c r="AP126" s="455"/>
      <c r="AQ126" s="488">
        <v>300</v>
      </c>
      <c r="AR126" s="489"/>
      <c r="AS126" s="489"/>
      <c r="AT126" s="490"/>
      <c r="AU126" s="488">
        <v>136</v>
      </c>
      <c r="AV126" s="489"/>
      <c r="AW126" s="489"/>
      <c r="AX126" s="490"/>
      <c r="AY126" s="488">
        <v>164</v>
      </c>
      <c r="AZ126" s="489"/>
      <c r="BA126" s="489"/>
      <c r="BB126" s="490"/>
      <c r="BC126" s="488">
        <v>0</v>
      </c>
      <c r="BD126" s="489"/>
      <c r="BE126" s="489"/>
      <c r="BF126" s="490"/>
      <c r="BG126" s="488">
        <v>0</v>
      </c>
      <c r="BH126" s="489"/>
      <c r="BI126" s="489"/>
      <c r="BJ126" s="490"/>
      <c r="BK126" s="488">
        <v>164</v>
      </c>
      <c r="BL126" s="489"/>
      <c r="BM126" s="489"/>
      <c r="BN126" s="490"/>
      <c r="BO126" s="202">
        <f t="shared" si="58"/>
        <v>0.54666666666666663</v>
      </c>
      <c r="BP126" s="203"/>
    </row>
    <row r="127" spans="1:68" ht="20.100000000000001" customHeight="1">
      <c r="A127" s="438">
        <v>117</v>
      </c>
      <c r="B127" s="363"/>
      <c r="C127" s="235" t="s">
        <v>72</v>
      </c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7"/>
      <c r="AC127" s="207" t="s">
        <v>91</v>
      </c>
      <c r="AD127" s="208"/>
      <c r="AE127" s="488">
        <v>0</v>
      </c>
      <c r="AF127" s="489"/>
      <c r="AG127" s="489"/>
      <c r="AH127" s="490"/>
      <c r="AI127" s="453" t="s">
        <v>687</v>
      </c>
      <c r="AJ127" s="454"/>
      <c r="AK127" s="454"/>
      <c r="AL127" s="455"/>
      <c r="AM127" s="453" t="s">
        <v>687</v>
      </c>
      <c r="AN127" s="454"/>
      <c r="AO127" s="454"/>
      <c r="AP127" s="455"/>
      <c r="AQ127" s="488">
        <v>504</v>
      </c>
      <c r="AR127" s="489"/>
      <c r="AS127" s="489"/>
      <c r="AT127" s="490"/>
      <c r="AU127" s="488">
        <v>0</v>
      </c>
      <c r="AV127" s="489"/>
      <c r="AW127" s="489"/>
      <c r="AX127" s="490"/>
      <c r="AY127" s="488">
        <v>504</v>
      </c>
      <c r="AZ127" s="489"/>
      <c r="BA127" s="489"/>
      <c r="BB127" s="490"/>
      <c r="BC127" s="488">
        <v>0</v>
      </c>
      <c r="BD127" s="489"/>
      <c r="BE127" s="489"/>
      <c r="BF127" s="490"/>
      <c r="BG127" s="488">
        <v>0</v>
      </c>
      <c r="BH127" s="489"/>
      <c r="BI127" s="489"/>
      <c r="BJ127" s="490"/>
      <c r="BK127" s="488">
        <v>504</v>
      </c>
      <c r="BL127" s="489"/>
      <c r="BM127" s="489"/>
      <c r="BN127" s="490"/>
      <c r="BO127" s="202">
        <f t="shared" si="58"/>
        <v>1</v>
      </c>
      <c r="BP127" s="203"/>
    </row>
    <row r="128" spans="1:68" ht="20.100000000000001" customHeight="1">
      <c r="A128" s="438">
        <v>118</v>
      </c>
      <c r="B128" s="363"/>
      <c r="C128" s="232" t="s">
        <v>73</v>
      </c>
      <c r="D128" s="233"/>
      <c r="E128" s="233"/>
      <c r="F128" s="233"/>
      <c r="G128" s="233"/>
      <c r="H128" s="233"/>
      <c r="I128" s="233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4"/>
      <c r="AC128" s="207" t="s">
        <v>94</v>
      </c>
      <c r="AD128" s="208"/>
      <c r="AE128" s="488">
        <v>1113</v>
      </c>
      <c r="AF128" s="489"/>
      <c r="AG128" s="489"/>
      <c r="AH128" s="490"/>
      <c r="AI128" s="453" t="s">
        <v>687</v>
      </c>
      <c r="AJ128" s="454"/>
      <c r="AK128" s="454"/>
      <c r="AL128" s="455"/>
      <c r="AM128" s="453" t="s">
        <v>687</v>
      </c>
      <c r="AN128" s="454"/>
      <c r="AO128" s="454"/>
      <c r="AP128" s="455"/>
      <c r="AQ128" s="488">
        <v>175</v>
      </c>
      <c r="AR128" s="489"/>
      <c r="AS128" s="489"/>
      <c r="AT128" s="490"/>
      <c r="AU128" s="488">
        <v>175</v>
      </c>
      <c r="AV128" s="489"/>
      <c r="AW128" s="489"/>
      <c r="AX128" s="490"/>
      <c r="AY128" s="488">
        <v>0</v>
      </c>
      <c r="AZ128" s="489"/>
      <c r="BA128" s="489"/>
      <c r="BB128" s="490"/>
      <c r="BC128" s="488">
        <v>0</v>
      </c>
      <c r="BD128" s="489"/>
      <c r="BE128" s="489"/>
      <c r="BF128" s="490"/>
      <c r="BG128" s="488">
        <v>0</v>
      </c>
      <c r="BH128" s="489"/>
      <c r="BI128" s="489"/>
      <c r="BJ128" s="490"/>
      <c r="BK128" s="488">
        <v>0</v>
      </c>
      <c r="BL128" s="489"/>
      <c r="BM128" s="489"/>
      <c r="BN128" s="490"/>
      <c r="BO128" s="202">
        <f t="shared" si="58"/>
        <v>0</v>
      </c>
      <c r="BP128" s="203"/>
    </row>
    <row r="129" spans="1:68" ht="20.100000000000001" customHeight="1">
      <c r="A129" s="438">
        <v>119</v>
      </c>
      <c r="B129" s="363"/>
      <c r="C129" s="224" t="s">
        <v>74</v>
      </c>
      <c r="D129" s="225"/>
      <c r="E129" s="225"/>
      <c r="F129" s="225"/>
      <c r="G129" s="225"/>
      <c r="H129" s="225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6"/>
      <c r="AC129" s="207" t="s">
        <v>95</v>
      </c>
      <c r="AD129" s="208"/>
      <c r="AE129" s="488">
        <v>905</v>
      </c>
      <c r="AF129" s="489"/>
      <c r="AG129" s="489"/>
      <c r="AH129" s="490"/>
      <c r="AI129" s="453" t="s">
        <v>687</v>
      </c>
      <c r="AJ129" s="454"/>
      <c r="AK129" s="454"/>
      <c r="AL129" s="455"/>
      <c r="AM129" s="453" t="s">
        <v>687</v>
      </c>
      <c r="AN129" s="454"/>
      <c r="AO129" s="454"/>
      <c r="AP129" s="455"/>
      <c r="AQ129" s="488">
        <v>975</v>
      </c>
      <c r="AR129" s="489"/>
      <c r="AS129" s="489"/>
      <c r="AT129" s="490"/>
      <c r="AU129" s="488">
        <v>0</v>
      </c>
      <c r="AV129" s="489"/>
      <c r="AW129" s="489"/>
      <c r="AX129" s="490"/>
      <c r="AY129" s="488">
        <v>975</v>
      </c>
      <c r="AZ129" s="489"/>
      <c r="BA129" s="489"/>
      <c r="BB129" s="490"/>
      <c r="BC129" s="488">
        <v>0</v>
      </c>
      <c r="BD129" s="489"/>
      <c r="BE129" s="489"/>
      <c r="BF129" s="490"/>
      <c r="BG129" s="488">
        <v>0</v>
      </c>
      <c r="BH129" s="489"/>
      <c r="BI129" s="489"/>
      <c r="BJ129" s="490"/>
      <c r="BK129" s="488">
        <v>975</v>
      </c>
      <c r="BL129" s="489"/>
      <c r="BM129" s="489"/>
      <c r="BN129" s="490"/>
      <c r="BO129" s="202">
        <f t="shared" si="58"/>
        <v>1</v>
      </c>
      <c r="BP129" s="203"/>
    </row>
    <row r="130" spans="1:68" ht="20.100000000000001" customHeight="1">
      <c r="A130" s="439">
        <v>120</v>
      </c>
      <c r="B130" s="423"/>
      <c r="C130" s="164" t="s">
        <v>477</v>
      </c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6"/>
      <c r="AC130" s="230" t="s">
        <v>96</v>
      </c>
      <c r="AD130" s="231"/>
      <c r="AE130" s="459">
        <v>4723</v>
      </c>
      <c r="AF130" s="460"/>
      <c r="AG130" s="460"/>
      <c r="AH130" s="461"/>
      <c r="AI130" s="453" t="s">
        <v>687</v>
      </c>
      <c r="AJ130" s="454"/>
      <c r="AK130" s="454"/>
      <c r="AL130" s="455"/>
      <c r="AM130" s="453" t="s">
        <v>687</v>
      </c>
      <c r="AN130" s="454"/>
      <c r="AO130" s="454"/>
      <c r="AP130" s="455"/>
      <c r="AQ130" s="459">
        <f t="shared" ref="AQ130" si="98">SUM(AQ120:AT129)-SUM(AQ121:AT123)</f>
        <v>4281</v>
      </c>
      <c r="AR130" s="460"/>
      <c r="AS130" s="460"/>
      <c r="AT130" s="461"/>
      <c r="AU130" s="459">
        <f>SUM(AU120:AX129)-SUM(AU121:AX123)</f>
        <v>650</v>
      </c>
      <c r="AV130" s="460"/>
      <c r="AW130" s="460"/>
      <c r="AX130" s="461"/>
      <c r="AY130" s="459">
        <f t="shared" ref="AY130" si="99">SUM(AY120:BB129)-SUM(AY121:BB123)</f>
        <v>3631</v>
      </c>
      <c r="AZ130" s="460"/>
      <c r="BA130" s="460"/>
      <c r="BB130" s="461"/>
      <c r="BC130" s="459">
        <f t="shared" ref="BC130" si="100">SUM(BC120:BF129)-SUM(BC121:BF123)</f>
        <v>0</v>
      </c>
      <c r="BD130" s="460"/>
      <c r="BE130" s="460"/>
      <c r="BF130" s="461"/>
      <c r="BG130" s="459">
        <f t="shared" ref="BG130" si="101">SUM(BG120:BJ129)-SUM(BG121:BJ123)</f>
        <v>9</v>
      </c>
      <c r="BH130" s="460"/>
      <c r="BI130" s="460"/>
      <c r="BJ130" s="461"/>
      <c r="BK130" s="459">
        <f t="shared" ref="BK130" si="102">SUM(BK120:BN129)-SUM(BK121:BN123)</f>
        <v>3631</v>
      </c>
      <c r="BL130" s="460"/>
      <c r="BM130" s="460"/>
      <c r="BN130" s="461"/>
      <c r="BO130" s="172">
        <f t="shared" si="58"/>
        <v>0.84816631628124273</v>
      </c>
      <c r="BP130" s="173"/>
    </row>
    <row r="131" spans="1:68" ht="20.100000000000001" customHeight="1">
      <c r="A131" s="438">
        <v>121</v>
      </c>
      <c r="B131" s="363"/>
      <c r="C131" s="224" t="s">
        <v>75</v>
      </c>
      <c r="D131" s="225"/>
      <c r="E131" s="225"/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6"/>
      <c r="AC131" s="207" t="s">
        <v>97</v>
      </c>
      <c r="AD131" s="208"/>
      <c r="AE131" s="488">
        <v>800</v>
      </c>
      <c r="AF131" s="489"/>
      <c r="AG131" s="489"/>
      <c r="AH131" s="490"/>
      <c r="AI131" s="453" t="s">
        <v>687</v>
      </c>
      <c r="AJ131" s="454"/>
      <c r="AK131" s="454"/>
      <c r="AL131" s="455"/>
      <c r="AM131" s="453" t="s">
        <v>687</v>
      </c>
      <c r="AN131" s="454"/>
      <c r="AO131" s="454"/>
      <c r="AP131" s="455"/>
      <c r="AQ131" s="488">
        <v>800</v>
      </c>
      <c r="AR131" s="489"/>
      <c r="AS131" s="489"/>
      <c r="AT131" s="490"/>
      <c r="AU131" s="488">
        <v>272</v>
      </c>
      <c r="AV131" s="489"/>
      <c r="AW131" s="489"/>
      <c r="AX131" s="490"/>
      <c r="AY131" s="488">
        <v>528</v>
      </c>
      <c r="AZ131" s="489"/>
      <c r="BA131" s="489"/>
      <c r="BB131" s="490"/>
      <c r="BC131" s="488">
        <v>0</v>
      </c>
      <c r="BD131" s="489"/>
      <c r="BE131" s="489"/>
      <c r="BF131" s="490"/>
      <c r="BG131" s="488">
        <v>0</v>
      </c>
      <c r="BH131" s="489"/>
      <c r="BI131" s="489"/>
      <c r="BJ131" s="490"/>
      <c r="BK131" s="488">
        <v>528</v>
      </c>
      <c r="BL131" s="489"/>
      <c r="BM131" s="489"/>
      <c r="BN131" s="490"/>
      <c r="BO131" s="202">
        <f t="shared" si="58"/>
        <v>0.66</v>
      </c>
      <c r="BP131" s="203"/>
    </row>
    <row r="132" spans="1:68" ht="20.100000000000001" customHeight="1">
      <c r="A132" s="438">
        <v>122</v>
      </c>
      <c r="B132" s="363"/>
      <c r="C132" s="224" t="s">
        <v>76</v>
      </c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6"/>
      <c r="AC132" s="207" t="s">
        <v>98</v>
      </c>
      <c r="AD132" s="208"/>
      <c r="AE132" s="488"/>
      <c r="AF132" s="489"/>
      <c r="AG132" s="489"/>
      <c r="AH132" s="490"/>
      <c r="AI132" s="488"/>
      <c r="AJ132" s="489"/>
      <c r="AK132" s="489"/>
      <c r="AL132" s="490"/>
      <c r="AM132" s="488"/>
      <c r="AN132" s="489"/>
      <c r="AO132" s="489"/>
      <c r="AP132" s="490"/>
      <c r="AQ132" s="488"/>
      <c r="AR132" s="489"/>
      <c r="AS132" s="489"/>
      <c r="AT132" s="490"/>
      <c r="AU132" s="488"/>
      <c r="AV132" s="489"/>
      <c r="AW132" s="489"/>
      <c r="AX132" s="490"/>
      <c r="AY132" s="488"/>
      <c r="AZ132" s="489"/>
      <c r="BA132" s="489"/>
      <c r="BB132" s="490"/>
      <c r="BC132" s="488"/>
      <c r="BD132" s="489"/>
      <c r="BE132" s="489"/>
      <c r="BF132" s="490"/>
      <c r="BG132" s="488"/>
      <c r="BH132" s="489"/>
      <c r="BI132" s="489"/>
      <c r="BJ132" s="490"/>
      <c r="BK132" s="488"/>
      <c r="BL132" s="489"/>
      <c r="BM132" s="489"/>
      <c r="BN132" s="490"/>
      <c r="BO132" s="202" t="str">
        <f t="shared" si="58"/>
        <v>n.é.</v>
      </c>
      <c r="BP132" s="203"/>
    </row>
    <row r="133" spans="1:68" ht="20.100000000000001" customHeight="1">
      <c r="A133" s="439">
        <v>123</v>
      </c>
      <c r="B133" s="423"/>
      <c r="C133" s="164" t="s">
        <v>478</v>
      </c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6"/>
      <c r="AC133" s="230" t="s">
        <v>99</v>
      </c>
      <c r="AD133" s="231"/>
      <c r="AE133" s="459">
        <v>800</v>
      </c>
      <c r="AF133" s="460"/>
      <c r="AG133" s="460"/>
      <c r="AH133" s="461"/>
      <c r="AI133" s="453" t="s">
        <v>687</v>
      </c>
      <c r="AJ133" s="454"/>
      <c r="AK133" s="454"/>
      <c r="AL133" s="455"/>
      <c r="AM133" s="453" t="s">
        <v>687</v>
      </c>
      <c r="AN133" s="454"/>
      <c r="AO133" s="454"/>
      <c r="AP133" s="455"/>
      <c r="AQ133" s="459">
        <f t="shared" ref="AQ133" si="103">SUM(AQ131:AT132)</f>
        <v>800</v>
      </c>
      <c r="AR133" s="460"/>
      <c r="AS133" s="460"/>
      <c r="AT133" s="461"/>
      <c r="AU133" s="459">
        <f t="shared" ref="AU133" si="104">SUM(AU131:AX132)</f>
        <v>272</v>
      </c>
      <c r="AV133" s="460"/>
      <c r="AW133" s="460"/>
      <c r="AX133" s="461"/>
      <c r="AY133" s="459">
        <f t="shared" ref="AY133" si="105">SUM(AY131:BB132)</f>
        <v>528</v>
      </c>
      <c r="AZ133" s="460"/>
      <c r="BA133" s="460"/>
      <c r="BB133" s="461"/>
      <c r="BC133" s="459">
        <f t="shared" ref="BC133" si="106">SUM(BC131:BF132)</f>
        <v>0</v>
      </c>
      <c r="BD133" s="460"/>
      <c r="BE133" s="460"/>
      <c r="BF133" s="461"/>
      <c r="BG133" s="459">
        <f t="shared" ref="BG133" si="107">SUM(BG131:BJ132)</f>
        <v>0</v>
      </c>
      <c r="BH133" s="460"/>
      <c r="BI133" s="460"/>
      <c r="BJ133" s="461"/>
      <c r="BK133" s="459">
        <f t="shared" ref="BK133" si="108">SUM(BK131:BN132)</f>
        <v>528</v>
      </c>
      <c r="BL133" s="460"/>
      <c r="BM133" s="460"/>
      <c r="BN133" s="461"/>
      <c r="BO133" s="172">
        <f t="shared" si="58"/>
        <v>0.66</v>
      </c>
      <c r="BP133" s="173"/>
    </row>
    <row r="134" spans="1:68" ht="20.100000000000001" customHeight="1">
      <c r="A134" s="438">
        <v>124</v>
      </c>
      <c r="B134" s="363"/>
      <c r="C134" s="224" t="s">
        <v>77</v>
      </c>
      <c r="D134" s="225"/>
      <c r="E134" s="225"/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6"/>
      <c r="AC134" s="207" t="s">
        <v>100</v>
      </c>
      <c r="AD134" s="208"/>
      <c r="AE134" s="488">
        <v>2360</v>
      </c>
      <c r="AF134" s="489"/>
      <c r="AG134" s="489"/>
      <c r="AH134" s="490"/>
      <c r="AI134" s="453" t="s">
        <v>687</v>
      </c>
      <c r="AJ134" s="454"/>
      <c r="AK134" s="454"/>
      <c r="AL134" s="455"/>
      <c r="AM134" s="453" t="s">
        <v>687</v>
      </c>
      <c r="AN134" s="454"/>
      <c r="AO134" s="454"/>
      <c r="AP134" s="455"/>
      <c r="AQ134" s="488">
        <v>2360</v>
      </c>
      <c r="AR134" s="489"/>
      <c r="AS134" s="489"/>
      <c r="AT134" s="490"/>
      <c r="AU134" s="488">
        <v>345</v>
      </c>
      <c r="AV134" s="489"/>
      <c r="AW134" s="489"/>
      <c r="AX134" s="490"/>
      <c r="AY134" s="488">
        <v>1978</v>
      </c>
      <c r="AZ134" s="489"/>
      <c r="BA134" s="489"/>
      <c r="BB134" s="490"/>
      <c r="BC134" s="488">
        <v>0</v>
      </c>
      <c r="BD134" s="489"/>
      <c r="BE134" s="489"/>
      <c r="BF134" s="490"/>
      <c r="BG134" s="488">
        <v>0</v>
      </c>
      <c r="BH134" s="489"/>
      <c r="BI134" s="489"/>
      <c r="BJ134" s="490"/>
      <c r="BK134" s="488">
        <v>1978</v>
      </c>
      <c r="BL134" s="489"/>
      <c r="BM134" s="489"/>
      <c r="BN134" s="490"/>
      <c r="BO134" s="202">
        <f t="shared" si="58"/>
        <v>0.83813559322033904</v>
      </c>
      <c r="BP134" s="203"/>
    </row>
    <row r="135" spans="1:68" ht="20.100000000000001" customHeight="1">
      <c r="A135" s="438">
        <v>125</v>
      </c>
      <c r="B135" s="363"/>
      <c r="C135" s="224" t="s">
        <v>78</v>
      </c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6"/>
      <c r="AC135" s="207" t="s">
        <v>101</v>
      </c>
      <c r="AD135" s="208"/>
      <c r="AE135" s="488"/>
      <c r="AF135" s="489"/>
      <c r="AG135" s="489"/>
      <c r="AH135" s="490"/>
      <c r="AI135" s="488"/>
      <c r="AJ135" s="489"/>
      <c r="AK135" s="489"/>
      <c r="AL135" s="490"/>
      <c r="AM135" s="488"/>
      <c r="AN135" s="489"/>
      <c r="AO135" s="489"/>
      <c r="AP135" s="490"/>
      <c r="AQ135" s="488"/>
      <c r="AR135" s="489"/>
      <c r="AS135" s="489"/>
      <c r="AT135" s="490"/>
      <c r="AU135" s="488"/>
      <c r="AV135" s="489"/>
      <c r="AW135" s="489"/>
      <c r="AX135" s="490"/>
      <c r="AY135" s="488"/>
      <c r="AZ135" s="489"/>
      <c r="BA135" s="489"/>
      <c r="BB135" s="490"/>
      <c r="BC135" s="488"/>
      <c r="BD135" s="489"/>
      <c r="BE135" s="489"/>
      <c r="BF135" s="490"/>
      <c r="BG135" s="488"/>
      <c r="BH135" s="489"/>
      <c r="BI135" s="489"/>
      <c r="BJ135" s="490"/>
      <c r="BK135" s="488"/>
      <c r="BL135" s="489"/>
      <c r="BM135" s="489"/>
      <c r="BN135" s="490"/>
      <c r="BO135" s="202" t="str">
        <f t="shared" si="58"/>
        <v>n.é.</v>
      </c>
      <c r="BP135" s="203"/>
    </row>
    <row r="136" spans="1:68" ht="20.100000000000001" customHeight="1">
      <c r="A136" s="438">
        <v>126</v>
      </c>
      <c r="B136" s="363"/>
      <c r="C136" s="224" t="s">
        <v>79</v>
      </c>
      <c r="D136" s="225"/>
      <c r="E136" s="225"/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6"/>
      <c r="AC136" s="207" t="s">
        <v>102</v>
      </c>
      <c r="AD136" s="208"/>
      <c r="AE136" s="488"/>
      <c r="AF136" s="489"/>
      <c r="AG136" s="489"/>
      <c r="AH136" s="490"/>
      <c r="AI136" s="488"/>
      <c r="AJ136" s="489"/>
      <c r="AK136" s="489"/>
      <c r="AL136" s="490"/>
      <c r="AM136" s="488"/>
      <c r="AN136" s="489"/>
      <c r="AO136" s="489"/>
      <c r="AP136" s="490"/>
      <c r="AQ136" s="488"/>
      <c r="AR136" s="489"/>
      <c r="AS136" s="489"/>
      <c r="AT136" s="490"/>
      <c r="AU136" s="488"/>
      <c r="AV136" s="489"/>
      <c r="AW136" s="489"/>
      <c r="AX136" s="490"/>
      <c r="AY136" s="488"/>
      <c r="AZ136" s="489"/>
      <c r="BA136" s="489"/>
      <c r="BB136" s="490"/>
      <c r="BC136" s="488"/>
      <c r="BD136" s="489"/>
      <c r="BE136" s="489"/>
      <c r="BF136" s="490"/>
      <c r="BG136" s="488"/>
      <c r="BH136" s="489"/>
      <c r="BI136" s="489"/>
      <c r="BJ136" s="490"/>
      <c r="BK136" s="488"/>
      <c r="BL136" s="489"/>
      <c r="BM136" s="489"/>
      <c r="BN136" s="490"/>
      <c r="BO136" s="202" t="str">
        <f t="shared" si="58"/>
        <v>n.é.</v>
      </c>
      <c r="BP136" s="203"/>
    </row>
    <row r="137" spans="1:68" ht="20.100000000000001" customHeight="1">
      <c r="A137" s="438">
        <v>127</v>
      </c>
      <c r="B137" s="363"/>
      <c r="C137" s="224" t="s">
        <v>80</v>
      </c>
      <c r="D137" s="225"/>
      <c r="E137" s="225"/>
      <c r="F137" s="225"/>
      <c r="G137" s="225"/>
      <c r="H137" s="225"/>
      <c r="I137" s="22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6"/>
      <c r="AC137" s="207" t="s">
        <v>103</v>
      </c>
      <c r="AD137" s="208"/>
      <c r="AE137" s="488">
        <v>0</v>
      </c>
      <c r="AF137" s="489"/>
      <c r="AG137" s="489"/>
      <c r="AH137" s="490"/>
      <c r="AI137" s="453" t="s">
        <v>687</v>
      </c>
      <c r="AJ137" s="454"/>
      <c r="AK137" s="454"/>
      <c r="AL137" s="455"/>
      <c r="AM137" s="453" t="s">
        <v>687</v>
      </c>
      <c r="AN137" s="454"/>
      <c r="AO137" s="454"/>
      <c r="AP137" s="455"/>
      <c r="AQ137" s="488">
        <v>100</v>
      </c>
      <c r="AR137" s="489"/>
      <c r="AS137" s="489"/>
      <c r="AT137" s="490"/>
      <c r="AU137" s="488">
        <v>0</v>
      </c>
      <c r="AV137" s="489"/>
      <c r="AW137" s="489"/>
      <c r="AX137" s="490"/>
      <c r="AY137" s="488">
        <v>100</v>
      </c>
      <c r="AZ137" s="489"/>
      <c r="BA137" s="489"/>
      <c r="BB137" s="490"/>
      <c r="BC137" s="488">
        <v>0</v>
      </c>
      <c r="BD137" s="489"/>
      <c r="BE137" s="489"/>
      <c r="BF137" s="490"/>
      <c r="BG137" s="488">
        <v>0</v>
      </c>
      <c r="BH137" s="489"/>
      <c r="BI137" s="489"/>
      <c r="BJ137" s="490"/>
      <c r="BK137" s="488">
        <v>100</v>
      </c>
      <c r="BL137" s="489"/>
      <c r="BM137" s="489"/>
      <c r="BN137" s="490"/>
      <c r="BO137" s="202">
        <f t="shared" si="58"/>
        <v>1</v>
      </c>
      <c r="BP137" s="203"/>
    </row>
    <row r="138" spans="1:68" ht="20.100000000000001" customHeight="1">
      <c r="A138" s="438">
        <v>128</v>
      </c>
      <c r="B138" s="363"/>
      <c r="C138" s="224" t="s">
        <v>81</v>
      </c>
      <c r="D138" s="225"/>
      <c r="E138" s="225"/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25"/>
      <c r="Y138" s="225"/>
      <c r="Z138" s="225"/>
      <c r="AA138" s="225"/>
      <c r="AB138" s="226"/>
      <c r="AC138" s="207" t="s">
        <v>104</v>
      </c>
      <c r="AD138" s="208"/>
      <c r="AE138" s="488">
        <v>30</v>
      </c>
      <c r="AF138" s="489"/>
      <c r="AG138" s="489"/>
      <c r="AH138" s="490"/>
      <c r="AI138" s="453" t="s">
        <v>687</v>
      </c>
      <c r="AJ138" s="454"/>
      <c r="AK138" s="454"/>
      <c r="AL138" s="455"/>
      <c r="AM138" s="453" t="s">
        <v>687</v>
      </c>
      <c r="AN138" s="454"/>
      <c r="AO138" s="454"/>
      <c r="AP138" s="455"/>
      <c r="AQ138" s="488">
        <v>1310</v>
      </c>
      <c r="AR138" s="489"/>
      <c r="AS138" s="489"/>
      <c r="AT138" s="490"/>
      <c r="AU138" s="488">
        <v>0</v>
      </c>
      <c r="AV138" s="489"/>
      <c r="AW138" s="489"/>
      <c r="AX138" s="490"/>
      <c r="AY138" s="488">
        <v>1310</v>
      </c>
      <c r="AZ138" s="489"/>
      <c r="BA138" s="489"/>
      <c r="BB138" s="490"/>
      <c r="BC138" s="488">
        <v>0</v>
      </c>
      <c r="BD138" s="489"/>
      <c r="BE138" s="489"/>
      <c r="BF138" s="490"/>
      <c r="BG138" s="488">
        <v>0</v>
      </c>
      <c r="BH138" s="489"/>
      <c r="BI138" s="489"/>
      <c r="BJ138" s="490"/>
      <c r="BK138" s="488">
        <v>1310</v>
      </c>
      <c r="BL138" s="489"/>
      <c r="BM138" s="489"/>
      <c r="BN138" s="490"/>
      <c r="BO138" s="202">
        <f t="shared" si="58"/>
        <v>1</v>
      </c>
      <c r="BP138" s="203"/>
    </row>
    <row r="139" spans="1:68" ht="20.100000000000001" customHeight="1">
      <c r="A139" s="439">
        <v>129</v>
      </c>
      <c r="B139" s="423"/>
      <c r="C139" s="164" t="s">
        <v>479</v>
      </c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6"/>
      <c r="AC139" s="230" t="s">
        <v>105</v>
      </c>
      <c r="AD139" s="231"/>
      <c r="AE139" s="459">
        <v>2390</v>
      </c>
      <c r="AF139" s="460"/>
      <c r="AG139" s="460"/>
      <c r="AH139" s="461"/>
      <c r="AI139" s="453" t="s">
        <v>687</v>
      </c>
      <c r="AJ139" s="454"/>
      <c r="AK139" s="454"/>
      <c r="AL139" s="455"/>
      <c r="AM139" s="453" t="s">
        <v>687</v>
      </c>
      <c r="AN139" s="454"/>
      <c r="AO139" s="454"/>
      <c r="AP139" s="455"/>
      <c r="AQ139" s="459">
        <f t="shared" ref="AQ139" si="109">SUM(AQ134:AT138)</f>
        <v>3770</v>
      </c>
      <c r="AR139" s="460"/>
      <c r="AS139" s="460"/>
      <c r="AT139" s="461"/>
      <c r="AU139" s="459">
        <f t="shared" ref="AU139" si="110">SUM(AU134:AX138)</f>
        <v>345</v>
      </c>
      <c r="AV139" s="460"/>
      <c r="AW139" s="460"/>
      <c r="AX139" s="461"/>
      <c r="AY139" s="459">
        <f t="shared" ref="AY139" si="111">SUM(AY134:BB138)</f>
        <v>3388</v>
      </c>
      <c r="AZ139" s="460"/>
      <c r="BA139" s="460"/>
      <c r="BB139" s="461"/>
      <c r="BC139" s="459">
        <f t="shared" ref="BC139" si="112">SUM(BC134:BF138)</f>
        <v>0</v>
      </c>
      <c r="BD139" s="460"/>
      <c r="BE139" s="460"/>
      <c r="BF139" s="461"/>
      <c r="BG139" s="459">
        <f t="shared" ref="BG139" si="113">SUM(BG134:BJ138)</f>
        <v>0</v>
      </c>
      <c r="BH139" s="460"/>
      <c r="BI139" s="460"/>
      <c r="BJ139" s="461"/>
      <c r="BK139" s="459">
        <f t="shared" ref="BK139" si="114">SUM(BK134:BN138)</f>
        <v>3388</v>
      </c>
      <c r="BL139" s="460"/>
      <c r="BM139" s="460"/>
      <c r="BN139" s="461"/>
      <c r="BO139" s="172">
        <f t="shared" si="58"/>
        <v>0.89867374005305045</v>
      </c>
      <c r="BP139" s="173"/>
    </row>
    <row r="140" spans="1:68" ht="20.100000000000001" customHeight="1">
      <c r="A140" s="439">
        <v>130</v>
      </c>
      <c r="B140" s="423"/>
      <c r="C140" s="164" t="s">
        <v>619</v>
      </c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6"/>
      <c r="AC140" s="230" t="s">
        <v>57</v>
      </c>
      <c r="AD140" s="231"/>
      <c r="AE140" s="459">
        <v>12672</v>
      </c>
      <c r="AF140" s="460"/>
      <c r="AG140" s="460"/>
      <c r="AH140" s="461"/>
      <c r="AI140" s="453" t="s">
        <v>687</v>
      </c>
      <c r="AJ140" s="454"/>
      <c r="AK140" s="454"/>
      <c r="AL140" s="455"/>
      <c r="AM140" s="453" t="s">
        <v>687</v>
      </c>
      <c r="AN140" s="454"/>
      <c r="AO140" s="454"/>
      <c r="AP140" s="455"/>
      <c r="AQ140" s="459">
        <f t="shared" ref="AQ140" si="115">AQ116+AQ119+AQ130+AQ133+AQ139</f>
        <v>13712</v>
      </c>
      <c r="AR140" s="460"/>
      <c r="AS140" s="460"/>
      <c r="AT140" s="461"/>
      <c r="AU140" s="459">
        <f t="shared" ref="AU140" si="116">AU116+AU119+AU130+AU133+AU139</f>
        <v>1542</v>
      </c>
      <c r="AV140" s="460"/>
      <c r="AW140" s="460"/>
      <c r="AX140" s="461"/>
      <c r="AY140" s="459">
        <f t="shared" ref="AY140" si="117">AY116+AY119+AY130+AY133+AY139</f>
        <v>12133</v>
      </c>
      <c r="AZ140" s="460"/>
      <c r="BA140" s="460"/>
      <c r="BB140" s="461"/>
      <c r="BC140" s="459">
        <f t="shared" ref="BC140" si="118">BC116+BC119+BC130+BC133+BC139</f>
        <v>0</v>
      </c>
      <c r="BD140" s="460"/>
      <c r="BE140" s="460"/>
      <c r="BF140" s="461"/>
      <c r="BG140" s="459">
        <f t="shared" ref="BG140" si="119">BG116+BG119+BG130+BG133+BG139</f>
        <v>54</v>
      </c>
      <c r="BH140" s="460"/>
      <c r="BI140" s="460"/>
      <c r="BJ140" s="461"/>
      <c r="BK140" s="459">
        <f t="shared" ref="BK140" si="120">BK116+BK119+BK130+BK133+BK139</f>
        <v>12133</v>
      </c>
      <c r="BL140" s="460"/>
      <c r="BM140" s="460"/>
      <c r="BN140" s="461"/>
      <c r="BO140" s="172">
        <f t="shared" si="58"/>
        <v>0.88484539089848313</v>
      </c>
      <c r="BP140" s="173"/>
    </row>
    <row r="141" spans="1:68" ht="20.100000000000001" customHeight="1">
      <c r="A141" s="438">
        <v>131</v>
      </c>
      <c r="B141" s="363"/>
      <c r="C141" s="174" t="s">
        <v>108</v>
      </c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6"/>
      <c r="AC141" s="207" t="s">
        <v>116</v>
      </c>
      <c r="AD141" s="208"/>
      <c r="AE141" s="488"/>
      <c r="AF141" s="489"/>
      <c r="AG141" s="489"/>
      <c r="AH141" s="490"/>
      <c r="AI141" s="488"/>
      <c r="AJ141" s="489"/>
      <c r="AK141" s="489"/>
      <c r="AL141" s="490"/>
      <c r="AM141" s="488"/>
      <c r="AN141" s="489"/>
      <c r="AO141" s="489"/>
      <c r="AP141" s="490"/>
      <c r="AQ141" s="488"/>
      <c r="AR141" s="489"/>
      <c r="AS141" s="489"/>
      <c r="AT141" s="490"/>
      <c r="AU141" s="488"/>
      <c r="AV141" s="489"/>
      <c r="AW141" s="489"/>
      <c r="AX141" s="490"/>
      <c r="AY141" s="488"/>
      <c r="AZ141" s="489"/>
      <c r="BA141" s="489"/>
      <c r="BB141" s="490"/>
      <c r="BC141" s="488"/>
      <c r="BD141" s="489"/>
      <c r="BE141" s="489"/>
      <c r="BF141" s="490"/>
      <c r="BG141" s="488"/>
      <c r="BH141" s="489"/>
      <c r="BI141" s="489"/>
      <c r="BJ141" s="490"/>
      <c r="BK141" s="488"/>
      <c r="BL141" s="489"/>
      <c r="BM141" s="489"/>
      <c r="BN141" s="490"/>
      <c r="BO141" s="202" t="str">
        <f t="shared" si="58"/>
        <v>n.é.</v>
      </c>
      <c r="BP141" s="203"/>
    </row>
    <row r="142" spans="1:68" ht="20.100000000000001" customHeight="1">
      <c r="A142" s="438">
        <v>132</v>
      </c>
      <c r="B142" s="363"/>
      <c r="C142" s="174" t="s">
        <v>109</v>
      </c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6"/>
      <c r="AC142" s="207" t="s">
        <v>117</v>
      </c>
      <c r="AD142" s="208"/>
      <c r="AE142" s="488"/>
      <c r="AF142" s="489"/>
      <c r="AG142" s="489"/>
      <c r="AH142" s="490"/>
      <c r="AI142" s="488"/>
      <c r="AJ142" s="489"/>
      <c r="AK142" s="489"/>
      <c r="AL142" s="490"/>
      <c r="AM142" s="488"/>
      <c r="AN142" s="489"/>
      <c r="AO142" s="489"/>
      <c r="AP142" s="490"/>
      <c r="AQ142" s="488"/>
      <c r="AR142" s="489"/>
      <c r="AS142" s="489"/>
      <c r="AT142" s="490"/>
      <c r="AU142" s="488"/>
      <c r="AV142" s="489"/>
      <c r="AW142" s="489"/>
      <c r="AX142" s="490"/>
      <c r="AY142" s="488"/>
      <c r="AZ142" s="489"/>
      <c r="BA142" s="489"/>
      <c r="BB142" s="490"/>
      <c r="BC142" s="488"/>
      <c r="BD142" s="489"/>
      <c r="BE142" s="489"/>
      <c r="BF142" s="490"/>
      <c r="BG142" s="488"/>
      <c r="BH142" s="489"/>
      <c r="BI142" s="489"/>
      <c r="BJ142" s="490"/>
      <c r="BK142" s="488"/>
      <c r="BL142" s="489"/>
      <c r="BM142" s="489"/>
      <c r="BN142" s="490"/>
      <c r="BO142" s="202" t="str">
        <f t="shared" si="58"/>
        <v>n.é.</v>
      </c>
      <c r="BP142" s="203"/>
    </row>
    <row r="143" spans="1:68" ht="20.100000000000001" customHeight="1">
      <c r="A143" s="438">
        <v>133</v>
      </c>
      <c r="B143" s="363"/>
      <c r="C143" s="238" t="s">
        <v>110</v>
      </c>
      <c r="D143" s="239"/>
      <c r="E143" s="239"/>
      <c r="F143" s="239"/>
      <c r="G143" s="239"/>
      <c r="H143" s="239"/>
      <c r="I143" s="239"/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/>
      <c r="X143" s="239"/>
      <c r="Y143" s="239"/>
      <c r="Z143" s="239"/>
      <c r="AA143" s="239"/>
      <c r="AB143" s="240"/>
      <c r="AC143" s="207" t="s">
        <v>118</v>
      </c>
      <c r="AD143" s="208"/>
      <c r="AE143" s="488"/>
      <c r="AF143" s="489"/>
      <c r="AG143" s="489"/>
      <c r="AH143" s="490"/>
      <c r="AI143" s="488"/>
      <c r="AJ143" s="489"/>
      <c r="AK143" s="489"/>
      <c r="AL143" s="490"/>
      <c r="AM143" s="488"/>
      <c r="AN143" s="489"/>
      <c r="AO143" s="489"/>
      <c r="AP143" s="490"/>
      <c r="AQ143" s="488"/>
      <c r="AR143" s="489"/>
      <c r="AS143" s="489"/>
      <c r="AT143" s="490"/>
      <c r="AU143" s="488"/>
      <c r="AV143" s="489"/>
      <c r="AW143" s="489"/>
      <c r="AX143" s="490"/>
      <c r="AY143" s="488"/>
      <c r="AZ143" s="489"/>
      <c r="BA143" s="489"/>
      <c r="BB143" s="490"/>
      <c r="BC143" s="488"/>
      <c r="BD143" s="489"/>
      <c r="BE143" s="489"/>
      <c r="BF143" s="490"/>
      <c r="BG143" s="488"/>
      <c r="BH143" s="489"/>
      <c r="BI143" s="489"/>
      <c r="BJ143" s="490"/>
      <c r="BK143" s="488"/>
      <c r="BL143" s="489"/>
      <c r="BM143" s="489"/>
      <c r="BN143" s="490"/>
      <c r="BO143" s="202" t="str">
        <f t="shared" si="58"/>
        <v>n.é.</v>
      </c>
      <c r="BP143" s="203"/>
    </row>
    <row r="144" spans="1:68" ht="20.100000000000001" customHeight="1">
      <c r="A144" s="438">
        <v>134</v>
      </c>
      <c r="B144" s="363"/>
      <c r="C144" s="238" t="s">
        <v>111</v>
      </c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  <c r="AA144" s="239"/>
      <c r="AB144" s="240"/>
      <c r="AC144" s="207" t="s">
        <v>119</v>
      </c>
      <c r="AD144" s="208"/>
      <c r="AE144" s="488"/>
      <c r="AF144" s="489"/>
      <c r="AG144" s="489"/>
      <c r="AH144" s="490"/>
      <c r="AI144" s="488"/>
      <c r="AJ144" s="489"/>
      <c r="AK144" s="489"/>
      <c r="AL144" s="490"/>
      <c r="AM144" s="488"/>
      <c r="AN144" s="489"/>
      <c r="AO144" s="489"/>
      <c r="AP144" s="490"/>
      <c r="AQ144" s="488"/>
      <c r="AR144" s="489"/>
      <c r="AS144" s="489"/>
      <c r="AT144" s="490"/>
      <c r="AU144" s="488"/>
      <c r="AV144" s="489"/>
      <c r="AW144" s="489"/>
      <c r="AX144" s="490"/>
      <c r="AY144" s="488"/>
      <c r="AZ144" s="489"/>
      <c r="BA144" s="489"/>
      <c r="BB144" s="490"/>
      <c r="BC144" s="488"/>
      <c r="BD144" s="489"/>
      <c r="BE144" s="489"/>
      <c r="BF144" s="490"/>
      <c r="BG144" s="488"/>
      <c r="BH144" s="489"/>
      <c r="BI144" s="489"/>
      <c r="BJ144" s="490"/>
      <c r="BK144" s="488"/>
      <c r="BL144" s="489"/>
      <c r="BM144" s="489"/>
      <c r="BN144" s="490"/>
      <c r="BO144" s="202" t="str">
        <f t="shared" si="58"/>
        <v>n.é.</v>
      </c>
      <c r="BP144" s="203"/>
    </row>
    <row r="145" spans="1:68" ht="20.100000000000001" customHeight="1">
      <c r="A145" s="438">
        <v>135</v>
      </c>
      <c r="B145" s="363"/>
      <c r="C145" s="238" t="s">
        <v>112</v>
      </c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  <c r="AA145" s="239"/>
      <c r="AB145" s="240"/>
      <c r="AC145" s="207" t="s">
        <v>120</v>
      </c>
      <c r="AD145" s="208"/>
      <c r="AE145" s="488"/>
      <c r="AF145" s="489"/>
      <c r="AG145" s="489"/>
      <c r="AH145" s="490"/>
      <c r="AI145" s="488"/>
      <c r="AJ145" s="489"/>
      <c r="AK145" s="489"/>
      <c r="AL145" s="490"/>
      <c r="AM145" s="488"/>
      <c r="AN145" s="489"/>
      <c r="AO145" s="489"/>
      <c r="AP145" s="490"/>
      <c r="AQ145" s="488"/>
      <c r="AR145" s="489"/>
      <c r="AS145" s="489"/>
      <c r="AT145" s="490"/>
      <c r="AU145" s="488"/>
      <c r="AV145" s="489"/>
      <c r="AW145" s="489"/>
      <c r="AX145" s="490"/>
      <c r="AY145" s="488"/>
      <c r="AZ145" s="489"/>
      <c r="BA145" s="489"/>
      <c r="BB145" s="490"/>
      <c r="BC145" s="488"/>
      <c r="BD145" s="489"/>
      <c r="BE145" s="489"/>
      <c r="BF145" s="490"/>
      <c r="BG145" s="488"/>
      <c r="BH145" s="489"/>
      <c r="BI145" s="489"/>
      <c r="BJ145" s="490"/>
      <c r="BK145" s="488"/>
      <c r="BL145" s="489"/>
      <c r="BM145" s="489"/>
      <c r="BN145" s="490"/>
      <c r="BO145" s="202" t="str">
        <f t="shared" si="58"/>
        <v>n.é.</v>
      </c>
      <c r="BP145" s="203"/>
    </row>
    <row r="146" spans="1:68" ht="20.100000000000001" customHeight="1">
      <c r="A146" s="438">
        <v>136</v>
      </c>
      <c r="B146" s="363"/>
      <c r="C146" s="174" t="s">
        <v>113</v>
      </c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6"/>
      <c r="AC146" s="207" t="s">
        <v>121</v>
      </c>
      <c r="AD146" s="208"/>
      <c r="AE146" s="488"/>
      <c r="AF146" s="489"/>
      <c r="AG146" s="489"/>
      <c r="AH146" s="490"/>
      <c r="AI146" s="488"/>
      <c r="AJ146" s="489"/>
      <c r="AK146" s="489"/>
      <c r="AL146" s="490"/>
      <c r="AM146" s="488"/>
      <c r="AN146" s="489"/>
      <c r="AO146" s="489"/>
      <c r="AP146" s="490"/>
      <c r="AQ146" s="488"/>
      <c r="AR146" s="489"/>
      <c r="AS146" s="489"/>
      <c r="AT146" s="490"/>
      <c r="AU146" s="488"/>
      <c r="AV146" s="489"/>
      <c r="AW146" s="489"/>
      <c r="AX146" s="490"/>
      <c r="AY146" s="488"/>
      <c r="AZ146" s="489"/>
      <c r="BA146" s="489"/>
      <c r="BB146" s="490"/>
      <c r="BC146" s="488"/>
      <c r="BD146" s="489"/>
      <c r="BE146" s="489"/>
      <c r="BF146" s="490"/>
      <c r="BG146" s="488"/>
      <c r="BH146" s="489"/>
      <c r="BI146" s="489"/>
      <c r="BJ146" s="490"/>
      <c r="BK146" s="488"/>
      <c r="BL146" s="489"/>
      <c r="BM146" s="489"/>
      <c r="BN146" s="490"/>
      <c r="BO146" s="202" t="str">
        <f t="shared" si="58"/>
        <v>n.é.</v>
      </c>
      <c r="BP146" s="203"/>
    </row>
    <row r="147" spans="1:68" ht="20.100000000000001" customHeight="1">
      <c r="A147" s="438">
        <v>137</v>
      </c>
      <c r="B147" s="363"/>
      <c r="C147" s="174" t="s">
        <v>114</v>
      </c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6"/>
      <c r="AC147" s="207" t="s">
        <v>122</v>
      </c>
      <c r="AD147" s="208"/>
      <c r="AE147" s="488">
        <v>0</v>
      </c>
      <c r="AF147" s="489"/>
      <c r="AG147" s="489"/>
      <c r="AH147" s="490"/>
      <c r="AI147" s="453" t="s">
        <v>687</v>
      </c>
      <c r="AJ147" s="454"/>
      <c r="AK147" s="454"/>
      <c r="AL147" s="455"/>
      <c r="AM147" s="453" t="s">
        <v>687</v>
      </c>
      <c r="AN147" s="454"/>
      <c r="AO147" s="454"/>
      <c r="AP147" s="455"/>
      <c r="AQ147" s="488">
        <v>80</v>
      </c>
      <c r="AR147" s="489"/>
      <c r="AS147" s="489"/>
      <c r="AT147" s="490"/>
      <c r="AU147" s="488">
        <v>0</v>
      </c>
      <c r="AV147" s="489"/>
      <c r="AW147" s="489"/>
      <c r="AX147" s="490"/>
      <c r="AY147" s="488">
        <v>80</v>
      </c>
      <c r="AZ147" s="489"/>
      <c r="BA147" s="489"/>
      <c r="BB147" s="490"/>
      <c r="BC147" s="488">
        <v>0</v>
      </c>
      <c r="BD147" s="489"/>
      <c r="BE147" s="489"/>
      <c r="BF147" s="490"/>
      <c r="BG147" s="488">
        <v>0</v>
      </c>
      <c r="BH147" s="489"/>
      <c r="BI147" s="489"/>
      <c r="BJ147" s="490"/>
      <c r="BK147" s="488">
        <v>80</v>
      </c>
      <c r="BL147" s="489"/>
      <c r="BM147" s="489"/>
      <c r="BN147" s="490"/>
      <c r="BO147" s="202">
        <f t="shared" si="58"/>
        <v>1</v>
      </c>
      <c r="BP147" s="203"/>
    </row>
    <row r="148" spans="1:68" ht="20.100000000000001" customHeight="1">
      <c r="A148" s="438">
        <v>138</v>
      </c>
      <c r="B148" s="363"/>
      <c r="C148" s="174" t="s">
        <v>115</v>
      </c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6"/>
      <c r="AC148" s="207" t="s">
        <v>123</v>
      </c>
      <c r="AD148" s="208"/>
      <c r="AE148" s="488"/>
      <c r="AF148" s="489"/>
      <c r="AG148" s="489"/>
      <c r="AH148" s="490"/>
      <c r="AI148" s="488"/>
      <c r="AJ148" s="489"/>
      <c r="AK148" s="489"/>
      <c r="AL148" s="490"/>
      <c r="AM148" s="488"/>
      <c r="AN148" s="489"/>
      <c r="AO148" s="489"/>
      <c r="AP148" s="490"/>
      <c r="AQ148" s="488"/>
      <c r="AR148" s="489"/>
      <c r="AS148" s="489"/>
      <c r="AT148" s="490"/>
      <c r="AU148" s="488"/>
      <c r="AV148" s="489"/>
      <c r="AW148" s="489"/>
      <c r="AX148" s="490"/>
      <c r="AY148" s="488"/>
      <c r="AZ148" s="489"/>
      <c r="BA148" s="489"/>
      <c r="BB148" s="490"/>
      <c r="BC148" s="488"/>
      <c r="BD148" s="489"/>
      <c r="BE148" s="489"/>
      <c r="BF148" s="490"/>
      <c r="BG148" s="488"/>
      <c r="BH148" s="489"/>
      <c r="BI148" s="489"/>
      <c r="BJ148" s="490"/>
      <c r="BK148" s="488"/>
      <c r="BL148" s="489"/>
      <c r="BM148" s="489"/>
      <c r="BN148" s="490"/>
      <c r="BO148" s="202" t="str">
        <f t="shared" si="58"/>
        <v>n.é.</v>
      </c>
      <c r="BP148" s="203"/>
    </row>
    <row r="149" spans="1:68" ht="20.100000000000001" customHeight="1">
      <c r="A149" s="439">
        <v>139</v>
      </c>
      <c r="B149" s="423"/>
      <c r="C149" s="177" t="s">
        <v>480</v>
      </c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  <c r="Y149" s="178"/>
      <c r="Z149" s="178"/>
      <c r="AA149" s="178"/>
      <c r="AB149" s="179"/>
      <c r="AC149" s="230" t="s">
        <v>58</v>
      </c>
      <c r="AD149" s="231"/>
      <c r="AE149" s="459">
        <v>0</v>
      </c>
      <c r="AF149" s="460"/>
      <c r="AG149" s="460"/>
      <c r="AH149" s="461"/>
      <c r="AI149" s="453" t="s">
        <v>687</v>
      </c>
      <c r="AJ149" s="454"/>
      <c r="AK149" s="454"/>
      <c r="AL149" s="455"/>
      <c r="AM149" s="453" t="s">
        <v>687</v>
      </c>
      <c r="AN149" s="454"/>
      <c r="AO149" s="454"/>
      <c r="AP149" s="455"/>
      <c r="AQ149" s="459">
        <f t="shared" ref="AQ149" si="121">SUM(AQ141:AT148)</f>
        <v>80</v>
      </c>
      <c r="AR149" s="460"/>
      <c r="AS149" s="460"/>
      <c r="AT149" s="461"/>
      <c r="AU149" s="459">
        <f t="shared" ref="AU149" si="122">SUM(AU141:AX148)</f>
        <v>0</v>
      </c>
      <c r="AV149" s="460"/>
      <c r="AW149" s="460"/>
      <c r="AX149" s="461"/>
      <c r="AY149" s="459">
        <f t="shared" ref="AY149" si="123">SUM(AY141:BB148)</f>
        <v>80</v>
      </c>
      <c r="AZ149" s="460"/>
      <c r="BA149" s="460"/>
      <c r="BB149" s="461"/>
      <c r="BC149" s="459">
        <f t="shared" ref="BC149" si="124">SUM(BC141:BF148)</f>
        <v>0</v>
      </c>
      <c r="BD149" s="460"/>
      <c r="BE149" s="460"/>
      <c r="BF149" s="461"/>
      <c r="BG149" s="459">
        <f t="shared" ref="BG149" si="125">SUM(BG141:BJ148)</f>
        <v>0</v>
      </c>
      <c r="BH149" s="460"/>
      <c r="BI149" s="460"/>
      <c r="BJ149" s="461"/>
      <c r="BK149" s="459">
        <f t="shared" ref="BK149" si="126">SUM(BK141:BN148)</f>
        <v>80</v>
      </c>
      <c r="BL149" s="460"/>
      <c r="BM149" s="460"/>
      <c r="BN149" s="461"/>
      <c r="BO149" s="172">
        <f>IF(AQ149&gt;0,BK149/AQ149,"n.é.")</f>
        <v>1</v>
      </c>
      <c r="BP149" s="173"/>
    </row>
    <row r="150" spans="1:68" ht="20.100000000000001" customHeight="1">
      <c r="A150" s="438">
        <v>140</v>
      </c>
      <c r="B150" s="363"/>
      <c r="C150" s="241" t="s">
        <v>143</v>
      </c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3"/>
      <c r="AC150" s="207" t="s">
        <v>131</v>
      </c>
      <c r="AD150" s="208"/>
      <c r="AE150" s="488"/>
      <c r="AF150" s="489"/>
      <c r="AG150" s="489"/>
      <c r="AH150" s="490"/>
      <c r="AI150" s="488"/>
      <c r="AJ150" s="489"/>
      <c r="AK150" s="489"/>
      <c r="AL150" s="490"/>
      <c r="AM150" s="488"/>
      <c r="AN150" s="489"/>
      <c r="AO150" s="489"/>
      <c r="AP150" s="490"/>
      <c r="AQ150" s="488"/>
      <c r="AR150" s="489"/>
      <c r="AS150" s="489"/>
      <c r="AT150" s="490"/>
      <c r="AU150" s="488"/>
      <c r="AV150" s="489"/>
      <c r="AW150" s="489"/>
      <c r="AX150" s="490"/>
      <c r="AY150" s="488"/>
      <c r="AZ150" s="489"/>
      <c r="BA150" s="489"/>
      <c r="BB150" s="490"/>
      <c r="BC150" s="488"/>
      <c r="BD150" s="489"/>
      <c r="BE150" s="489"/>
      <c r="BF150" s="490"/>
      <c r="BG150" s="488"/>
      <c r="BH150" s="489"/>
      <c r="BI150" s="489"/>
      <c r="BJ150" s="490"/>
      <c r="BK150" s="488"/>
      <c r="BL150" s="489"/>
      <c r="BM150" s="489"/>
      <c r="BN150" s="490"/>
      <c r="BO150" s="202" t="str">
        <f t="shared" ref="BO150:BO209" si="127">IF(AQ150&lt;&gt;"",BK150/AQ150,"n.é.")</f>
        <v>n.é.</v>
      </c>
      <c r="BP150" s="203"/>
    </row>
    <row r="151" spans="1:68" ht="20.100000000000001" customHeight="1">
      <c r="A151" s="438">
        <v>141</v>
      </c>
      <c r="B151" s="363"/>
      <c r="C151" s="241" t="s">
        <v>144</v>
      </c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3"/>
      <c r="AC151" s="207" t="s">
        <v>132</v>
      </c>
      <c r="AD151" s="208"/>
      <c r="AE151" s="488">
        <v>0</v>
      </c>
      <c r="AF151" s="489"/>
      <c r="AG151" s="489"/>
      <c r="AH151" s="490"/>
      <c r="AI151" s="453" t="s">
        <v>687</v>
      </c>
      <c r="AJ151" s="454"/>
      <c r="AK151" s="454"/>
      <c r="AL151" s="455"/>
      <c r="AM151" s="453" t="s">
        <v>687</v>
      </c>
      <c r="AN151" s="454"/>
      <c r="AO151" s="454"/>
      <c r="AP151" s="455"/>
      <c r="AQ151" s="488">
        <v>124</v>
      </c>
      <c r="AR151" s="489"/>
      <c r="AS151" s="489"/>
      <c r="AT151" s="490"/>
      <c r="AU151" s="488">
        <v>0</v>
      </c>
      <c r="AV151" s="489"/>
      <c r="AW151" s="489"/>
      <c r="AX151" s="490"/>
      <c r="AY151" s="488">
        <v>124</v>
      </c>
      <c r="AZ151" s="489"/>
      <c r="BA151" s="489"/>
      <c r="BB151" s="490"/>
      <c r="BC151" s="488">
        <v>0</v>
      </c>
      <c r="BD151" s="489"/>
      <c r="BE151" s="489"/>
      <c r="BF151" s="490"/>
      <c r="BG151" s="488">
        <v>0</v>
      </c>
      <c r="BH151" s="489"/>
      <c r="BI151" s="489"/>
      <c r="BJ151" s="490"/>
      <c r="BK151" s="488">
        <v>124</v>
      </c>
      <c r="BL151" s="489"/>
      <c r="BM151" s="489"/>
      <c r="BN151" s="490"/>
      <c r="BO151" s="202">
        <f t="shared" si="127"/>
        <v>1</v>
      </c>
      <c r="BP151" s="203"/>
    </row>
    <row r="152" spans="1:68" ht="20.100000000000001" customHeight="1">
      <c r="A152" s="438">
        <v>142</v>
      </c>
      <c r="B152" s="363"/>
      <c r="C152" s="241" t="s">
        <v>446</v>
      </c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3"/>
      <c r="AC152" s="207" t="s">
        <v>133</v>
      </c>
      <c r="AD152" s="208"/>
      <c r="AE152" s="488"/>
      <c r="AF152" s="489"/>
      <c r="AG152" s="489"/>
      <c r="AH152" s="490"/>
      <c r="AI152" s="488"/>
      <c r="AJ152" s="489"/>
      <c r="AK152" s="489"/>
      <c r="AL152" s="490"/>
      <c r="AM152" s="488"/>
      <c r="AN152" s="489"/>
      <c r="AO152" s="489"/>
      <c r="AP152" s="490"/>
      <c r="AQ152" s="488"/>
      <c r="AR152" s="489"/>
      <c r="AS152" s="489"/>
      <c r="AT152" s="490"/>
      <c r="AU152" s="488"/>
      <c r="AV152" s="489"/>
      <c r="AW152" s="489"/>
      <c r="AX152" s="490"/>
      <c r="AY152" s="488"/>
      <c r="AZ152" s="489"/>
      <c r="BA152" s="489"/>
      <c r="BB152" s="490"/>
      <c r="BC152" s="488"/>
      <c r="BD152" s="489"/>
      <c r="BE152" s="489"/>
      <c r="BF152" s="490"/>
      <c r="BG152" s="488"/>
      <c r="BH152" s="489"/>
      <c r="BI152" s="489"/>
      <c r="BJ152" s="490"/>
      <c r="BK152" s="488"/>
      <c r="BL152" s="489"/>
      <c r="BM152" s="489"/>
      <c r="BN152" s="490"/>
      <c r="BO152" s="202" t="str">
        <f t="shared" si="127"/>
        <v>n.é.</v>
      </c>
      <c r="BP152" s="203"/>
    </row>
    <row r="153" spans="1:68" ht="20.100000000000001" customHeight="1">
      <c r="A153" s="438">
        <v>143</v>
      </c>
      <c r="B153" s="363"/>
      <c r="C153" s="241" t="s">
        <v>445</v>
      </c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3"/>
      <c r="AC153" s="207" t="s">
        <v>134</v>
      </c>
      <c r="AD153" s="208"/>
      <c r="AE153" s="488"/>
      <c r="AF153" s="489"/>
      <c r="AG153" s="489"/>
      <c r="AH153" s="490"/>
      <c r="AI153" s="488"/>
      <c r="AJ153" s="489"/>
      <c r="AK153" s="489"/>
      <c r="AL153" s="490"/>
      <c r="AM153" s="488"/>
      <c r="AN153" s="489"/>
      <c r="AO153" s="489"/>
      <c r="AP153" s="490"/>
      <c r="AQ153" s="488"/>
      <c r="AR153" s="489"/>
      <c r="AS153" s="489"/>
      <c r="AT153" s="490"/>
      <c r="AU153" s="488"/>
      <c r="AV153" s="489"/>
      <c r="AW153" s="489"/>
      <c r="AX153" s="490"/>
      <c r="AY153" s="488"/>
      <c r="AZ153" s="489"/>
      <c r="BA153" s="489"/>
      <c r="BB153" s="490"/>
      <c r="BC153" s="488"/>
      <c r="BD153" s="489"/>
      <c r="BE153" s="489"/>
      <c r="BF153" s="490"/>
      <c r="BG153" s="488"/>
      <c r="BH153" s="489"/>
      <c r="BI153" s="489"/>
      <c r="BJ153" s="490"/>
      <c r="BK153" s="488"/>
      <c r="BL153" s="489"/>
      <c r="BM153" s="489"/>
      <c r="BN153" s="490"/>
      <c r="BO153" s="202" t="str">
        <f t="shared" si="127"/>
        <v>n.é.</v>
      </c>
      <c r="BP153" s="203"/>
    </row>
    <row r="154" spans="1:68" ht="20.100000000000001" customHeight="1">
      <c r="A154" s="438">
        <v>144</v>
      </c>
      <c r="B154" s="363"/>
      <c r="C154" s="241" t="s">
        <v>444</v>
      </c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3"/>
      <c r="AC154" s="207" t="s">
        <v>135</v>
      </c>
      <c r="AD154" s="208"/>
      <c r="AE154" s="488"/>
      <c r="AF154" s="489"/>
      <c r="AG154" s="489"/>
      <c r="AH154" s="490"/>
      <c r="AI154" s="488"/>
      <c r="AJ154" s="489"/>
      <c r="AK154" s="489"/>
      <c r="AL154" s="490"/>
      <c r="AM154" s="488"/>
      <c r="AN154" s="489"/>
      <c r="AO154" s="489"/>
      <c r="AP154" s="490"/>
      <c r="AQ154" s="488"/>
      <c r="AR154" s="489"/>
      <c r="AS154" s="489"/>
      <c r="AT154" s="490"/>
      <c r="AU154" s="488"/>
      <c r="AV154" s="489"/>
      <c r="AW154" s="489"/>
      <c r="AX154" s="490"/>
      <c r="AY154" s="488"/>
      <c r="AZ154" s="489"/>
      <c r="BA154" s="489"/>
      <c r="BB154" s="490"/>
      <c r="BC154" s="488"/>
      <c r="BD154" s="489"/>
      <c r="BE154" s="489"/>
      <c r="BF154" s="490"/>
      <c r="BG154" s="488"/>
      <c r="BH154" s="489"/>
      <c r="BI154" s="489"/>
      <c r="BJ154" s="490"/>
      <c r="BK154" s="488"/>
      <c r="BL154" s="489"/>
      <c r="BM154" s="489"/>
      <c r="BN154" s="490"/>
      <c r="BO154" s="202" t="str">
        <f t="shared" si="127"/>
        <v>n.é.</v>
      </c>
      <c r="BP154" s="203"/>
    </row>
    <row r="155" spans="1:68" ht="20.100000000000001" customHeight="1">
      <c r="A155" s="438">
        <v>145</v>
      </c>
      <c r="B155" s="363"/>
      <c r="C155" s="241" t="s">
        <v>145</v>
      </c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3"/>
      <c r="AC155" s="207" t="s">
        <v>136</v>
      </c>
      <c r="AD155" s="208"/>
      <c r="AE155" s="488">
        <v>0</v>
      </c>
      <c r="AF155" s="489"/>
      <c r="AG155" s="489"/>
      <c r="AH155" s="490"/>
      <c r="AI155" s="453" t="s">
        <v>687</v>
      </c>
      <c r="AJ155" s="454"/>
      <c r="AK155" s="454"/>
      <c r="AL155" s="455"/>
      <c r="AM155" s="453" t="s">
        <v>687</v>
      </c>
      <c r="AN155" s="454"/>
      <c r="AO155" s="454"/>
      <c r="AP155" s="455"/>
      <c r="AQ155" s="488">
        <v>35</v>
      </c>
      <c r="AR155" s="489"/>
      <c r="AS155" s="489"/>
      <c r="AT155" s="490"/>
      <c r="AU155" s="488">
        <v>0</v>
      </c>
      <c r="AV155" s="489"/>
      <c r="AW155" s="489"/>
      <c r="AX155" s="490"/>
      <c r="AY155" s="488">
        <v>35</v>
      </c>
      <c r="AZ155" s="489"/>
      <c r="BA155" s="489"/>
      <c r="BB155" s="490"/>
      <c r="BC155" s="488">
        <v>0</v>
      </c>
      <c r="BD155" s="489"/>
      <c r="BE155" s="489"/>
      <c r="BF155" s="490"/>
      <c r="BG155" s="488">
        <v>0</v>
      </c>
      <c r="BH155" s="489"/>
      <c r="BI155" s="489"/>
      <c r="BJ155" s="490"/>
      <c r="BK155" s="488">
        <v>35</v>
      </c>
      <c r="BL155" s="489"/>
      <c r="BM155" s="489"/>
      <c r="BN155" s="490"/>
      <c r="BO155" s="202">
        <f t="shared" si="127"/>
        <v>1</v>
      </c>
      <c r="BP155" s="203"/>
    </row>
    <row r="156" spans="1:68" ht="20.100000000000001" customHeight="1">
      <c r="A156" s="438">
        <v>146</v>
      </c>
      <c r="B156" s="363"/>
      <c r="C156" s="241" t="s">
        <v>443</v>
      </c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3"/>
      <c r="AC156" s="207" t="s">
        <v>137</v>
      </c>
      <c r="AD156" s="208"/>
      <c r="AE156" s="488"/>
      <c r="AF156" s="489"/>
      <c r="AG156" s="489"/>
      <c r="AH156" s="490"/>
      <c r="AI156" s="488"/>
      <c r="AJ156" s="489"/>
      <c r="AK156" s="489"/>
      <c r="AL156" s="490"/>
      <c r="AM156" s="488"/>
      <c r="AN156" s="489"/>
      <c r="AO156" s="489"/>
      <c r="AP156" s="490"/>
      <c r="AQ156" s="488"/>
      <c r="AR156" s="489"/>
      <c r="AS156" s="489"/>
      <c r="AT156" s="490"/>
      <c r="AU156" s="488"/>
      <c r="AV156" s="489"/>
      <c r="AW156" s="489"/>
      <c r="AX156" s="490"/>
      <c r="AY156" s="488"/>
      <c r="AZ156" s="489"/>
      <c r="BA156" s="489"/>
      <c r="BB156" s="490"/>
      <c r="BC156" s="488"/>
      <c r="BD156" s="489"/>
      <c r="BE156" s="489"/>
      <c r="BF156" s="490"/>
      <c r="BG156" s="488"/>
      <c r="BH156" s="489"/>
      <c r="BI156" s="489"/>
      <c r="BJ156" s="490"/>
      <c r="BK156" s="488"/>
      <c r="BL156" s="489"/>
      <c r="BM156" s="489"/>
      <c r="BN156" s="490"/>
      <c r="BO156" s="202" t="str">
        <f t="shared" si="127"/>
        <v>n.é.</v>
      </c>
      <c r="BP156" s="203"/>
    </row>
    <row r="157" spans="1:68" ht="20.100000000000001" customHeight="1">
      <c r="A157" s="438">
        <v>147</v>
      </c>
      <c r="B157" s="363"/>
      <c r="C157" s="241" t="s">
        <v>442</v>
      </c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3"/>
      <c r="AC157" s="207" t="s">
        <v>138</v>
      </c>
      <c r="AD157" s="208"/>
      <c r="AE157" s="488"/>
      <c r="AF157" s="489"/>
      <c r="AG157" s="489"/>
      <c r="AH157" s="490"/>
      <c r="AI157" s="453"/>
      <c r="AJ157" s="454"/>
      <c r="AK157" s="454"/>
      <c r="AL157" s="455"/>
      <c r="AM157" s="453"/>
      <c r="AN157" s="454"/>
      <c r="AO157" s="454"/>
      <c r="AP157" s="455"/>
      <c r="AQ157" s="488"/>
      <c r="AR157" s="489"/>
      <c r="AS157" s="489"/>
      <c r="AT157" s="490"/>
      <c r="AU157" s="488"/>
      <c r="AV157" s="489"/>
      <c r="AW157" s="489"/>
      <c r="AX157" s="490"/>
      <c r="AY157" s="488"/>
      <c r="AZ157" s="489"/>
      <c r="BA157" s="489"/>
      <c r="BB157" s="490"/>
      <c r="BC157" s="488"/>
      <c r="BD157" s="489"/>
      <c r="BE157" s="489"/>
      <c r="BF157" s="490"/>
      <c r="BG157" s="488"/>
      <c r="BH157" s="489"/>
      <c r="BI157" s="489"/>
      <c r="BJ157" s="490"/>
      <c r="BK157" s="488"/>
      <c r="BL157" s="489"/>
      <c r="BM157" s="489"/>
      <c r="BN157" s="490"/>
      <c r="BO157" s="202" t="str">
        <f t="shared" si="127"/>
        <v>n.é.</v>
      </c>
      <c r="BP157" s="203"/>
    </row>
    <row r="158" spans="1:68" ht="20.100000000000001" customHeight="1">
      <c r="A158" s="438">
        <v>148</v>
      </c>
      <c r="B158" s="363"/>
      <c r="C158" s="241" t="s">
        <v>146</v>
      </c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3"/>
      <c r="AC158" s="207" t="s">
        <v>139</v>
      </c>
      <c r="AD158" s="208"/>
      <c r="AE158" s="488"/>
      <c r="AF158" s="489"/>
      <c r="AG158" s="489"/>
      <c r="AH158" s="490"/>
      <c r="AI158" s="488"/>
      <c r="AJ158" s="489"/>
      <c r="AK158" s="489"/>
      <c r="AL158" s="490"/>
      <c r="AM158" s="488"/>
      <c r="AN158" s="489"/>
      <c r="AO158" s="489"/>
      <c r="AP158" s="490"/>
      <c r="AQ158" s="488"/>
      <c r="AR158" s="489"/>
      <c r="AS158" s="489"/>
      <c r="AT158" s="490"/>
      <c r="AU158" s="488"/>
      <c r="AV158" s="489"/>
      <c r="AW158" s="489"/>
      <c r="AX158" s="490"/>
      <c r="AY158" s="488"/>
      <c r="AZ158" s="489"/>
      <c r="BA158" s="489"/>
      <c r="BB158" s="490"/>
      <c r="BC158" s="488"/>
      <c r="BD158" s="489"/>
      <c r="BE158" s="489"/>
      <c r="BF158" s="490"/>
      <c r="BG158" s="488"/>
      <c r="BH158" s="489"/>
      <c r="BI158" s="489"/>
      <c r="BJ158" s="490"/>
      <c r="BK158" s="488"/>
      <c r="BL158" s="489"/>
      <c r="BM158" s="489"/>
      <c r="BN158" s="490"/>
      <c r="BO158" s="202" t="str">
        <f t="shared" si="127"/>
        <v>n.é.</v>
      </c>
      <c r="BP158" s="203"/>
    </row>
    <row r="159" spans="1:68" ht="20.100000000000001" customHeight="1">
      <c r="A159" s="438">
        <v>149</v>
      </c>
      <c r="B159" s="363"/>
      <c r="C159" s="244" t="s">
        <v>147</v>
      </c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6"/>
      <c r="AC159" s="207" t="s">
        <v>140</v>
      </c>
      <c r="AD159" s="208"/>
      <c r="AE159" s="488"/>
      <c r="AF159" s="489"/>
      <c r="AG159" s="489"/>
      <c r="AH159" s="490"/>
      <c r="AI159" s="488"/>
      <c r="AJ159" s="489"/>
      <c r="AK159" s="489"/>
      <c r="AL159" s="490"/>
      <c r="AM159" s="488"/>
      <c r="AN159" s="489"/>
      <c r="AO159" s="489"/>
      <c r="AP159" s="490"/>
      <c r="AQ159" s="488"/>
      <c r="AR159" s="489"/>
      <c r="AS159" s="489"/>
      <c r="AT159" s="490"/>
      <c r="AU159" s="488"/>
      <c r="AV159" s="489"/>
      <c r="AW159" s="489"/>
      <c r="AX159" s="490"/>
      <c r="AY159" s="488"/>
      <c r="AZ159" s="489"/>
      <c r="BA159" s="489"/>
      <c r="BB159" s="490"/>
      <c r="BC159" s="488"/>
      <c r="BD159" s="489"/>
      <c r="BE159" s="489"/>
      <c r="BF159" s="490"/>
      <c r="BG159" s="488"/>
      <c r="BH159" s="489"/>
      <c r="BI159" s="489"/>
      <c r="BJ159" s="490"/>
      <c r="BK159" s="488"/>
      <c r="BL159" s="489"/>
      <c r="BM159" s="489"/>
      <c r="BN159" s="490"/>
      <c r="BO159" s="202" t="str">
        <f t="shared" si="127"/>
        <v>n.é.</v>
      </c>
      <c r="BP159" s="203"/>
    </row>
    <row r="160" spans="1:68" ht="20.100000000000001" customHeight="1">
      <c r="A160" s="438">
        <v>150</v>
      </c>
      <c r="B160" s="363"/>
      <c r="C160" s="241" t="s">
        <v>148</v>
      </c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3"/>
      <c r="AC160" s="207" t="s">
        <v>141</v>
      </c>
      <c r="AD160" s="208"/>
      <c r="AE160" s="488">
        <v>0</v>
      </c>
      <c r="AF160" s="489"/>
      <c r="AG160" s="489"/>
      <c r="AH160" s="490"/>
      <c r="AI160" s="453" t="s">
        <v>687</v>
      </c>
      <c r="AJ160" s="454"/>
      <c r="AK160" s="454"/>
      <c r="AL160" s="455"/>
      <c r="AM160" s="453" t="s">
        <v>687</v>
      </c>
      <c r="AN160" s="454"/>
      <c r="AO160" s="454"/>
      <c r="AP160" s="455"/>
      <c r="AQ160" s="488">
        <v>19</v>
      </c>
      <c r="AR160" s="489"/>
      <c r="AS160" s="489"/>
      <c r="AT160" s="490"/>
      <c r="AU160" s="488">
        <v>0</v>
      </c>
      <c r="AV160" s="489"/>
      <c r="AW160" s="489"/>
      <c r="AX160" s="490"/>
      <c r="AY160" s="488">
        <v>19</v>
      </c>
      <c r="AZ160" s="489"/>
      <c r="BA160" s="489"/>
      <c r="BB160" s="490"/>
      <c r="BC160" s="488">
        <v>0</v>
      </c>
      <c r="BD160" s="489"/>
      <c r="BE160" s="489"/>
      <c r="BF160" s="490"/>
      <c r="BG160" s="488">
        <v>0</v>
      </c>
      <c r="BH160" s="489"/>
      <c r="BI160" s="489"/>
      <c r="BJ160" s="490"/>
      <c r="BK160" s="488">
        <v>19</v>
      </c>
      <c r="BL160" s="489"/>
      <c r="BM160" s="489"/>
      <c r="BN160" s="490"/>
      <c r="BO160" s="202">
        <f t="shared" si="127"/>
        <v>1</v>
      </c>
      <c r="BP160" s="203"/>
    </row>
    <row r="161" spans="1:68" ht="20.100000000000001" customHeight="1">
      <c r="A161" s="438">
        <v>151</v>
      </c>
      <c r="B161" s="363"/>
      <c r="C161" s="244" t="s">
        <v>149</v>
      </c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6"/>
      <c r="AC161" s="207" t="s">
        <v>142</v>
      </c>
      <c r="AD161" s="208"/>
      <c r="AE161" s="488"/>
      <c r="AF161" s="489"/>
      <c r="AG161" s="489"/>
      <c r="AH161" s="490"/>
      <c r="AI161" s="488"/>
      <c r="AJ161" s="489"/>
      <c r="AK161" s="489"/>
      <c r="AL161" s="490"/>
      <c r="AM161" s="488"/>
      <c r="AN161" s="489"/>
      <c r="AO161" s="489"/>
      <c r="AP161" s="490"/>
      <c r="AQ161" s="488"/>
      <c r="AR161" s="489"/>
      <c r="AS161" s="489"/>
      <c r="AT161" s="490"/>
      <c r="AU161" s="488"/>
      <c r="AV161" s="489"/>
      <c r="AW161" s="489"/>
      <c r="AX161" s="490"/>
      <c r="AY161" s="488"/>
      <c r="AZ161" s="489"/>
      <c r="BA161" s="489"/>
      <c r="BB161" s="490"/>
      <c r="BC161" s="488"/>
      <c r="BD161" s="489"/>
      <c r="BE161" s="489"/>
      <c r="BF161" s="490"/>
      <c r="BG161" s="488"/>
      <c r="BH161" s="489"/>
      <c r="BI161" s="489"/>
      <c r="BJ161" s="490"/>
      <c r="BK161" s="488"/>
      <c r="BL161" s="489"/>
      <c r="BM161" s="489"/>
      <c r="BN161" s="490"/>
      <c r="BO161" s="202" t="str">
        <f t="shared" si="127"/>
        <v>n.é.</v>
      </c>
      <c r="BP161" s="203"/>
    </row>
    <row r="162" spans="1:68" ht="20.100000000000001" customHeight="1">
      <c r="A162" s="439">
        <v>152</v>
      </c>
      <c r="B162" s="423"/>
      <c r="C162" s="177" t="s">
        <v>481</v>
      </c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78"/>
      <c r="V162" s="178"/>
      <c r="W162" s="178"/>
      <c r="X162" s="178"/>
      <c r="Y162" s="178"/>
      <c r="Z162" s="178"/>
      <c r="AA162" s="178"/>
      <c r="AB162" s="179"/>
      <c r="AC162" s="230" t="s">
        <v>59</v>
      </c>
      <c r="AD162" s="231"/>
      <c r="AE162" s="459">
        <v>0</v>
      </c>
      <c r="AF162" s="460"/>
      <c r="AG162" s="460"/>
      <c r="AH162" s="461"/>
      <c r="AI162" s="459">
        <f>SUM(AI150:AL161)</f>
        <v>0</v>
      </c>
      <c r="AJ162" s="460"/>
      <c r="AK162" s="460"/>
      <c r="AL162" s="461"/>
      <c r="AM162" s="459">
        <f>SUM(AM150:AP161)</f>
        <v>0</v>
      </c>
      <c r="AN162" s="460"/>
      <c r="AO162" s="460"/>
      <c r="AP162" s="461"/>
      <c r="AQ162" s="459">
        <f t="shared" ref="AQ162" si="128">SUM(AQ150:AT161)</f>
        <v>178</v>
      </c>
      <c r="AR162" s="460"/>
      <c r="AS162" s="460"/>
      <c r="AT162" s="461"/>
      <c r="AU162" s="459">
        <f t="shared" ref="AU162" si="129">SUM(AU150:AX161)</f>
        <v>0</v>
      </c>
      <c r="AV162" s="460"/>
      <c r="AW162" s="460"/>
      <c r="AX162" s="461"/>
      <c r="AY162" s="459">
        <f t="shared" ref="AY162" si="130">SUM(AY150:BB161)</f>
        <v>178</v>
      </c>
      <c r="AZ162" s="460"/>
      <c r="BA162" s="460"/>
      <c r="BB162" s="461"/>
      <c r="BC162" s="459">
        <f t="shared" ref="BC162" si="131">SUM(BC150:BF161)</f>
        <v>0</v>
      </c>
      <c r="BD162" s="460"/>
      <c r="BE162" s="460"/>
      <c r="BF162" s="461"/>
      <c r="BG162" s="459">
        <f t="shared" ref="BG162" si="132">SUM(BG150:BJ161)</f>
        <v>0</v>
      </c>
      <c r="BH162" s="460"/>
      <c r="BI162" s="460"/>
      <c r="BJ162" s="461"/>
      <c r="BK162" s="459">
        <f t="shared" ref="BK162" si="133">SUM(BK150:BN161)</f>
        <v>178</v>
      </c>
      <c r="BL162" s="460"/>
      <c r="BM162" s="460"/>
      <c r="BN162" s="461"/>
      <c r="BO162" s="172">
        <f>IF(AQ162&gt;0,BK162/AQ162,"n.é.")</f>
        <v>1</v>
      </c>
      <c r="BP162" s="173"/>
    </row>
    <row r="163" spans="1:68" ht="20.100000000000001" customHeight="1">
      <c r="A163" s="438">
        <v>153</v>
      </c>
      <c r="B163" s="363"/>
      <c r="C163" s="250" t="s">
        <v>150</v>
      </c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2"/>
      <c r="AC163" s="207" t="s">
        <v>124</v>
      </c>
      <c r="AD163" s="208"/>
      <c r="AE163" s="488">
        <v>200</v>
      </c>
      <c r="AF163" s="489"/>
      <c r="AG163" s="489"/>
      <c r="AH163" s="490"/>
      <c r="AI163" s="453" t="s">
        <v>687</v>
      </c>
      <c r="AJ163" s="454"/>
      <c r="AK163" s="454"/>
      <c r="AL163" s="455"/>
      <c r="AM163" s="453" t="s">
        <v>687</v>
      </c>
      <c r="AN163" s="454"/>
      <c r="AO163" s="454"/>
      <c r="AP163" s="455"/>
      <c r="AQ163" s="488">
        <v>380</v>
      </c>
      <c r="AR163" s="489"/>
      <c r="AS163" s="489"/>
      <c r="AT163" s="490"/>
      <c r="AU163" s="488">
        <v>0</v>
      </c>
      <c r="AV163" s="489"/>
      <c r="AW163" s="489"/>
      <c r="AX163" s="490"/>
      <c r="AY163" s="488">
        <v>380</v>
      </c>
      <c r="AZ163" s="489"/>
      <c r="BA163" s="489"/>
      <c r="BB163" s="490"/>
      <c r="BC163" s="488">
        <v>0</v>
      </c>
      <c r="BD163" s="489"/>
      <c r="BE163" s="489"/>
      <c r="BF163" s="490"/>
      <c r="BG163" s="488">
        <v>0</v>
      </c>
      <c r="BH163" s="489"/>
      <c r="BI163" s="489"/>
      <c r="BJ163" s="490"/>
      <c r="BK163" s="488">
        <v>380</v>
      </c>
      <c r="BL163" s="489"/>
      <c r="BM163" s="489"/>
      <c r="BN163" s="490"/>
      <c r="BO163" s="202">
        <f t="shared" si="127"/>
        <v>1</v>
      </c>
      <c r="BP163" s="203"/>
    </row>
    <row r="164" spans="1:68" ht="20.100000000000001" customHeight="1">
      <c r="A164" s="438">
        <v>154</v>
      </c>
      <c r="B164" s="363"/>
      <c r="C164" s="250" t="s">
        <v>151</v>
      </c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/>
      <c r="AC164" s="207" t="s">
        <v>125</v>
      </c>
      <c r="AD164" s="208"/>
      <c r="AE164" s="488"/>
      <c r="AF164" s="489"/>
      <c r="AG164" s="489"/>
      <c r="AH164" s="490"/>
      <c r="AI164" s="488"/>
      <c r="AJ164" s="489"/>
      <c r="AK164" s="489"/>
      <c r="AL164" s="490"/>
      <c r="AM164" s="488"/>
      <c r="AN164" s="489"/>
      <c r="AO164" s="489"/>
      <c r="AP164" s="490"/>
      <c r="AQ164" s="488"/>
      <c r="AR164" s="489"/>
      <c r="AS164" s="489"/>
      <c r="AT164" s="490"/>
      <c r="AU164" s="488"/>
      <c r="AV164" s="489"/>
      <c r="AW164" s="489"/>
      <c r="AX164" s="490"/>
      <c r="AY164" s="488"/>
      <c r="AZ164" s="489"/>
      <c r="BA164" s="489"/>
      <c r="BB164" s="490"/>
      <c r="BC164" s="488"/>
      <c r="BD164" s="489"/>
      <c r="BE164" s="489"/>
      <c r="BF164" s="490"/>
      <c r="BG164" s="488"/>
      <c r="BH164" s="489"/>
      <c r="BI164" s="489"/>
      <c r="BJ164" s="490"/>
      <c r="BK164" s="488"/>
      <c r="BL164" s="489"/>
      <c r="BM164" s="489"/>
      <c r="BN164" s="490"/>
      <c r="BO164" s="202" t="str">
        <f t="shared" si="127"/>
        <v>n.é.</v>
      </c>
      <c r="BP164" s="203"/>
    </row>
    <row r="165" spans="1:68" ht="20.100000000000001" customHeight="1">
      <c r="A165" s="438">
        <v>155</v>
      </c>
      <c r="B165" s="363"/>
      <c r="C165" s="250" t="s">
        <v>152</v>
      </c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/>
      <c r="AC165" s="207" t="s">
        <v>126</v>
      </c>
      <c r="AD165" s="208"/>
      <c r="AE165" s="488">
        <v>850</v>
      </c>
      <c r="AF165" s="489"/>
      <c r="AG165" s="489"/>
      <c r="AH165" s="490"/>
      <c r="AI165" s="453" t="s">
        <v>687</v>
      </c>
      <c r="AJ165" s="454"/>
      <c r="AK165" s="454"/>
      <c r="AL165" s="455"/>
      <c r="AM165" s="453" t="s">
        <v>687</v>
      </c>
      <c r="AN165" s="454"/>
      <c r="AO165" s="454"/>
      <c r="AP165" s="455"/>
      <c r="AQ165" s="488">
        <v>1033</v>
      </c>
      <c r="AR165" s="489"/>
      <c r="AS165" s="489"/>
      <c r="AT165" s="490"/>
      <c r="AU165" s="488">
        <v>0</v>
      </c>
      <c r="AV165" s="489"/>
      <c r="AW165" s="489"/>
      <c r="AX165" s="490"/>
      <c r="AY165" s="488">
        <v>1033</v>
      </c>
      <c r="AZ165" s="489"/>
      <c r="BA165" s="489"/>
      <c r="BB165" s="490"/>
      <c r="BC165" s="488">
        <v>0</v>
      </c>
      <c r="BD165" s="489"/>
      <c r="BE165" s="489"/>
      <c r="BF165" s="490"/>
      <c r="BG165" s="488">
        <v>0</v>
      </c>
      <c r="BH165" s="489"/>
      <c r="BI165" s="489"/>
      <c r="BJ165" s="490"/>
      <c r="BK165" s="488">
        <v>1033</v>
      </c>
      <c r="BL165" s="489"/>
      <c r="BM165" s="489"/>
      <c r="BN165" s="490"/>
      <c r="BO165" s="202">
        <f t="shared" si="127"/>
        <v>1</v>
      </c>
      <c r="BP165" s="203"/>
    </row>
    <row r="166" spans="1:68" ht="20.100000000000001" customHeight="1">
      <c r="A166" s="438">
        <v>156</v>
      </c>
      <c r="B166" s="363"/>
      <c r="C166" s="250" t="s">
        <v>153</v>
      </c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/>
      <c r="AC166" s="207" t="s">
        <v>127</v>
      </c>
      <c r="AD166" s="208"/>
      <c r="AE166" s="488">
        <v>100</v>
      </c>
      <c r="AF166" s="489"/>
      <c r="AG166" s="489"/>
      <c r="AH166" s="490"/>
      <c r="AI166" s="453" t="s">
        <v>687</v>
      </c>
      <c r="AJ166" s="454"/>
      <c r="AK166" s="454"/>
      <c r="AL166" s="455"/>
      <c r="AM166" s="453" t="s">
        <v>687</v>
      </c>
      <c r="AN166" s="454"/>
      <c r="AO166" s="454"/>
      <c r="AP166" s="455"/>
      <c r="AQ166" s="488">
        <v>569</v>
      </c>
      <c r="AR166" s="489"/>
      <c r="AS166" s="489"/>
      <c r="AT166" s="490"/>
      <c r="AU166" s="488">
        <v>0</v>
      </c>
      <c r="AV166" s="489"/>
      <c r="AW166" s="489"/>
      <c r="AX166" s="490"/>
      <c r="AY166" s="488">
        <v>569</v>
      </c>
      <c r="AZ166" s="489"/>
      <c r="BA166" s="489"/>
      <c r="BB166" s="490"/>
      <c r="BC166" s="488">
        <v>0</v>
      </c>
      <c r="BD166" s="489"/>
      <c r="BE166" s="489"/>
      <c r="BF166" s="490"/>
      <c r="BG166" s="488">
        <v>0</v>
      </c>
      <c r="BH166" s="489"/>
      <c r="BI166" s="489"/>
      <c r="BJ166" s="490"/>
      <c r="BK166" s="488">
        <v>569</v>
      </c>
      <c r="BL166" s="489"/>
      <c r="BM166" s="489"/>
      <c r="BN166" s="490"/>
      <c r="BO166" s="202">
        <f t="shared" si="127"/>
        <v>1</v>
      </c>
      <c r="BP166" s="203"/>
    </row>
    <row r="167" spans="1:68" ht="20.100000000000001" customHeight="1">
      <c r="A167" s="438">
        <v>157</v>
      </c>
      <c r="B167" s="363"/>
      <c r="C167" s="232" t="s">
        <v>154</v>
      </c>
      <c r="D167" s="233"/>
      <c r="E167" s="233"/>
      <c r="F167" s="233"/>
      <c r="G167" s="233"/>
      <c r="H167" s="233"/>
      <c r="I167" s="233"/>
      <c r="J167" s="233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3"/>
      <c r="Z167" s="233"/>
      <c r="AA167" s="233"/>
      <c r="AB167" s="234"/>
      <c r="AC167" s="207" t="s">
        <v>128</v>
      </c>
      <c r="AD167" s="208"/>
      <c r="AE167" s="488"/>
      <c r="AF167" s="489"/>
      <c r="AG167" s="489"/>
      <c r="AH167" s="490"/>
      <c r="AI167" s="488"/>
      <c r="AJ167" s="489"/>
      <c r="AK167" s="489"/>
      <c r="AL167" s="490"/>
      <c r="AM167" s="488"/>
      <c r="AN167" s="489"/>
      <c r="AO167" s="489"/>
      <c r="AP167" s="490"/>
      <c r="AQ167" s="488"/>
      <c r="AR167" s="489"/>
      <c r="AS167" s="489"/>
      <c r="AT167" s="490"/>
      <c r="AU167" s="488"/>
      <c r="AV167" s="489"/>
      <c r="AW167" s="489"/>
      <c r="AX167" s="490"/>
      <c r="AY167" s="488"/>
      <c r="AZ167" s="489"/>
      <c r="BA167" s="489"/>
      <c r="BB167" s="490"/>
      <c r="BC167" s="488"/>
      <c r="BD167" s="489"/>
      <c r="BE167" s="489"/>
      <c r="BF167" s="490"/>
      <c r="BG167" s="488"/>
      <c r="BH167" s="489"/>
      <c r="BI167" s="489"/>
      <c r="BJ167" s="490"/>
      <c r="BK167" s="488"/>
      <c r="BL167" s="489"/>
      <c r="BM167" s="489"/>
      <c r="BN167" s="490"/>
      <c r="BO167" s="202" t="str">
        <f t="shared" si="127"/>
        <v>n.é.</v>
      </c>
      <c r="BP167" s="203"/>
    </row>
    <row r="168" spans="1:68" ht="20.100000000000001" customHeight="1">
      <c r="A168" s="438">
        <v>158</v>
      </c>
      <c r="B168" s="363"/>
      <c r="C168" s="232" t="s">
        <v>155</v>
      </c>
      <c r="D168" s="233"/>
      <c r="E168" s="233"/>
      <c r="F168" s="233"/>
      <c r="G168" s="233"/>
      <c r="H168" s="233"/>
      <c r="I168" s="233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  <c r="AA168" s="233"/>
      <c r="AB168" s="234"/>
      <c r="AC168" s="207" t="s">
        <v>129</v>
      </c>
      <c r="AD168" s="208"/>
      <c r="AE168" s="488"/>
      <c r="AF168" s="489"/>
      <c r="AG168" s="489"/>
      <c r="AH168" s="490"/>
      <c r="AI168" s="488"/>
      <c r="AJ168" s="489"/>
      <c r="AK168" s="489"/>
      <c r="AL168" s="490"/>
      <c r="AM168" s="488"/>
      <c r="AN168" s="489"/>
      <c r="AO168" s="489"/>
      <c r="AP168" s="490"/>
      <c r="AQ168" s="488"/>
      <c r="AR168" s="489"/>
      <c r="AS168" s="489"/>
      <c r="AT168" s="490"/>
      <c r="AU168" s="488"/>
      <c r="AV168" s="489"/>
      <c r="AW168" s="489"/>
      <c r="AX168" s="490"/>
      <c r="AY168" s="488"/>
      <c r="AZ168" s="489"/>
      <c r="BA168" s="489"/>
      <c r="BB168" s="490"/>
      <c r="BC168" s="488"/>
      <c r="BD168" s="489"/>
      <c r="BE168" s="489"/>
      <c r="BF168" s="490"/>
      <c r="BG168" s="488"/>
      <c r="BH168" s="489"/>
      <c r="BI168" s="489"/>
      <c r="BJ168" s="490"/>
      <c r="BK168" s="488"/>
      <c r="BL168" s="489"/>
      <c r="BM168" s="489"/>
      <c r="BN168" s="490"/>
      <c r="BO168" s="202" t="str">
        <f t="shared" si="127"/>
        <v>n.é.</v>
      </c>
      <c r="BP168" s="203"/>
    </row>
    <row r="169" spans="1:68" ht="20.100000000000001" customHeight="1">
      <c r="A169" s="438">
        <v>159</v>
      </c>
      <c r="B169" s="363"/>
      <c r="C169" s="232" t="s">
        <v>156</v>
      </c>
      <c r="D169" s="233"/>
      <c r="E169" s="233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4"/>
      <c r="AC169" s="207" t="s">
        <v>130</v>
      </c>
      <c r="AD169" s="208"/>
      <c r="AE169" s="488">
        <v>311</v>
      </c>
      <c r="AF169" s="489"/>
      <c r="AG169" s="489"/>
      <c r="AH169" s="490"/>
      <c r="AI169" s="453" t="s">
        <v>687</v>
      </c>
      <c r="AJ169" s="454"/>
      <c r="AK169" s="454"/>
      <c r="AL169" s="455"/>
      <c r="AM169" s="453" t="s">
        <v>687</v>
      </c>
      <c r="AN169" s="454"/>
      <c r="AO169" s="454"/>
      <c r="AP169" s="455"/>
      <c r="AQ169" s="488">
        <v>455</v>
      </c>
      <c r="AR169" s="489"/>
      <c r="AS169" s="489"/>
      <c r="AT169" s="490"/>
      <c r="AU169" s="488">
        <v>0</v>
      </c>
      <c r="AV169" s="489"/>
      <c r="AW169" s="489"/>
      <c r="AX169" s="490"/>
      <c r="AY169" s="488">
        <v>455</v>
      </c>
      <c r="AZ169" s="489"/>
      <c r="BA169" s="489"/>
      <c r="BB169" s="490"/>
      <c r="BC169" s="488">
        <v>0</v>
      </c>
      <c r="BD169" s="489"/>
      <c r="BE169" s="489"/>
      <c r="BF169" s="490"/>
      <c r="BG169" s="488">
        <v>0</v>
      </c>
      <c r="BH169" s="489"/>
      <c r="BI169" s="489"/>
      <c r="BJ169" s="490"/>
      <c r="BK169" s="488">
        <v>455</v>
      </c>
      <c r="BL169" s="489"/>
      <c r="BM169" s="489"/>
      <c r="BN169" s="490"/>
      <c r="BO169" s="202">
        <f t="shared" si="127"/>
        <v>1</v>
      </c>
      <c r="BP169" s="203"/>
    </row>
    <row r="170" spans="1:68" s="3" customFormat="1" ht="20.100000000000001" customHeight="1">
      <c r="A170" s="439">
        <v>160</v>
      </c>
      <c r="B170" s="423"/>
      <c r="C170" s="253" t="s">
        <v>482</v>
      </c>
      <c r="D170" s="254"/>
      <c r="E170" s="254"/>
      <c r="F170" s="254"/>
      <c r="G170" s="254"/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5"/>
      <c r="AC170" s="230" t="s">
        <v>60</v>
      </c>
      <c r="AD170" s="231"/>
      <c r="AE170" s="459">
        <v>1461</v>
      </c>
      <c r="AF170" s="460"/>
      <c r="AG170" s="460"/>
      <c r="AH170" s="461"/>
      <c r="AI170" s="453" t="s">
        <v>687</v>
      </c>
      <c r="AJ170" s="454"/>
      <c r="AK170" s="454"/>
      <c r="AL170" s="455"/>
      <c r="AM170" s="453" t="s">
        <v>687</v>
      </c>
      <c r="AN170" s="454"/>
      <c r="AO170" s="454"/>
      <c r="AP170" s="455"/>
      <c r="AQ170" s="459">
        <f t="shared" ref="AQ170" si="134">SUM(AQ163:AT169)</f>
        <v>2437</v>
      </c>
      <c r="AR170" s="460"/>
      <c r="AS170" s="460"/>
      <c r="AT170" s="461"/>
      <c r="AU170" s="459">
        <f t="shared" ref="AU170" si="135">SUM(AU163:AX169)</f>
        <v>0</v>
      </c>
      <c r="AV170" s="460"/>
      <c r="AW170" s="460"/>
      <c r="AX170" s="461"/>
      <c r="AY170" s="459">
        <f t="shared" ref="AY170" si="136">SUM(AY163:BB169)</f>
        <v>2437</v>
      </c>
      <c r="AZ170" s="460"/>
      <c r="BA170" s="460"/>
      <c r="BB170" s="461"/>
      <c r="BC170" s="459">
        <f t="shared" ref="BC170" si="137">SUM(BC163:BF169)</f>
        <v>0</v>
      </c>
      <c r="BD170" s="460"/>
      <c r="BE170" s="460"/>
      <c r="BF170" s="461"/>
      <c r="BG170" s="459">
        <f t="shared" ref="BG170" si="138">SUM(BG163:BJ169)</f>
        <v>0</v>
      </c>
      <c r="BH170" s="460"/>
      <c r="BI170" s="460"/>
      <c r="BJ170" s="461"/>
      <c r="BK170" s="459">
        <f t="shared" ref="BK170" si="139">SUM(BK163:BN169)</f>
        <v>2437</v>
      </c>
      <c r="BL170" s="460"/>
      <c r="BM170" s="460"/>
      <c r="BN170" s="461"/>
      <c r="BO170" s="172">
        <f t="shared" si="127"/>
        <v>1</v>
      </c>
      <c r="BP170" s="173"/>
    </row>
    <row r="171" spans="1:68" ht="20.100000000000001" customHeight="1">
      <c r="A171" s="438">
        <v>161</v>
      </c>
      <c r="B171" s="363"/>
      <c r="C171" s="174" t="s">
        <v>169</v>
      </c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6"/>
      <c r="AC171" s="207" t="s">
        <v>157</v>
      </c>
      <c r="AD171" s="208"/>
      <c r="AE171" s="488"/>
      <c r="AF171" s="489"/>
      <c r="AG171" s="489"/>
      <c r="AH171" s="490"/>
      <c r="AI171" s="488"/>
      <c r="AJ171" s="489"/>
      <c r="AK171" s="489"/>
      <c r="AL171" s="490"/>
      <c r="AM171" s="488"/>
      <c r="AN171" s="489"/>
      <c r="AO171" s="489"/>
      <c r="AP171" s="490"/>
      <c r="AQ171" s="488"/>
      <c r="AR171" s="489"/>
      <c r="AS171" s="489"/>
      <c r="AT171" s="490"/>
      <c r="AU171" s="488"/>
      <c r="AV171" s="489"/>
      <c r="AW171" s="489"/>
      <c r="AX171" s="490"/>
      <c r="AY171" s="488"/>
      <c r="AZ171" s="489"/>
      <c r="BA171" s="489"/>
      <c r="BB171" s="490"/>
      <c r="BC171" s="488"/>
      <c r="BD171" s="489"/>
      <c r="BE171" s="489"/>
      <c r="BF171" s="490"/>
      <c r="BG171" s="488"/>
      <c r="BH171" s="489"/>
      <c r="BI171" s="489"/>
      <c r="BJ171" s="490"/>
      <c r="BK171" s="488"/>
      <c r="BL171" s="489"/>
      <c r="BM171" s="489"/>
      <c r="BN171" s="490"/>
      <c r="BO171" s="202" t="str">
        <f t="shared" si="127"/>
        <v>n.é.</v>
      </c>
      <c r="BP171" s="203"/>
    </row>
    <row r="172" spans="1:68" ht="20.100000000000001" customHeight="1">
      <c r="A172" s="438">
        <v>162</v>
      </c>
      <c r="B172" s="363"/>
      <c r="C172" s="174" t="s">
        <v>170</v>
      </c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6"/>
      <c r="AC172" s="207" t="s">
        <v>158</v>
      </c>
      <c r="AD172" s="208"/>
      <c r="AE172" s="488"/>
      <c r="AF172" s="489"/>
      <c r="AG172" s="489"/>
      <c r="AH172" s="490"/>
      <c r="AI172" s="488"/>
      <c r="AJ172" s="489"/>
      <c r="AK172" s="489"/>
      <c r="AL172" s="490"/>
      <c r="AM172" s="488"/>
      <c r="AN172" s="489"/>
      <c r="AO172" s="489"/>
      <c r="AP172" s="490"/>
      <c r="AQ172" s="488"/>
      <c r="AR172" s="489"/>
      <c r="AS172" s="489"/>
      <c r="AT172" s="490"/>
      <c r="AU172" s="488"/>
      <c r="AV172" s="489"/>
      <c r="AW172" s="489"/>
      <c r="AX172" s="490"/>
      <c r="AY172" s="488"/>
      <c r="AZ172" s="489"/>
      <c r="BA172" s="489"/>
      <c r="BB172" s="490"/>
      <c r="BC172" s="488"/>
      <c r="BD172" s="489"/>
      <c r="BE172" s="489"/>
      <c r="BF172" s="490"/>
      <c r="BG172" s="488"/>
      <c r="BH172" s="489"/>
      <c r="BI172" s="489"/>
      <c r="BJ172" s="490"/>
      <c r="BK172" s="488"/>
      <c r="BL172" s="489"/>
      <c r="BM172" s="489"/>
      <c r="BN172" s="490"/>
      <c r="BO172" s="202" t="str">
        <f t="shared" si="127"/>
        <v>n.é.</v>
      </c>
      <c r="BP172" s="203"/>
    </row>
    <row r="173" spans="1:68" ht="20.100000000000001" customHeight="1">
      <c r="A173" s="438">
        <v>163</v>
      </c>
      <c r="B173" s="363"/>
      <c r="C173" s="174" t="s">
        <v>171</v>
      </c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6"/>
      <c r="AC173" s="207" t="s">
        <v>159</v>
      </c>
      <c r="AD173" s="208"/>
      <c r="AE173" s="488"/>
      <c r="AF173" s="489"/>
      <c r="AG173" s="489"/>
      <c r="AH173" s="490"/>
      <c r="AI173" s="488"/>
      <c r="AJ173" s="489"/>
      <c r="AK173" s="489"/>
      <c r="AL173" s="490"/>
      <c r="AM173" s="488"/>
      <c r="AN173" s="489"/>
      <c r="AO173" s="489"/>
      <c r="AP173" s="490"/>
      <c r="AQ173" s="488"/>
      <c r="AR173" s="489"/>
      <c r="AS173" s="489"/>
      <c r="AT173" s="490"/>
      <c r="AU173" s="488"/>
      <c r="AV173" s="489"/>
      <c r="AW173" s="489"/>
      <c r="AX173" s="490"/>
      <c r="AY173" s="488"/>
      <c r="AZ173" s="489"/>
      <c r="BA173" s="489"/>
      <c r="BB173" s="490"/>
      <c r="BC173" s="488"/>
      <c r="BD173" s="489"/>
      <c r="BE173" s="489"/>
      <c r="BF173" s="490"/>
      <c r="BG173" s="488"/>
      <c r="BH173" s="489"/>
      <c r="BI173" s="489"/>
      <c r="BJ173" s="490"/>
      <c r="BK173" s="488"/>
      <c r="BL173" s="489"/>
      <c r="BM173" s="489"/>
      <c r="BN173" s="490"/>
      <c r="BO173" s="202" t="str">
        <f t="shared" si="127"/>
        <v>n.é.</v>
      </c>
      <c r="BP173" s="203"/>
    </row>
    <row r="174" spans="1:68" ht="20.100000000000001" customHeight="1">
      <c r="A174" s="438">
        <v>164</v>
      </c>
      <c r="B174" s="363"/>
      <c r="C174" s="174" t="s">
        <v>172</v>
      </c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6"/>
      <c r="AC174" s="207" t="s">
        <v>160</v>
      </c>
      <c r="AD174" s="208"/>
      <c r="AE174" s="488"/>
      <c r="AF174" s="489"/>
      <c r="AG174" s="489"/>
      <c r="AH174" s="490"/>
      <c r="AI174" s="488"/>
      <c r="AJ174" s="489"/>
      <c r="AK174" s="489"/>
      <c r="AL174" s="490"/>
      <c r="AM174" s="488"/>
      <c r="AN174" s="489"/>
      <c r="AO174" s="489"/>
      <c r="AP174" s="490"/>
      <c r="AQ174" s="488"/>
      <c r="AR174" s="489"/>
      <c r="AS174" s="489"/>
      <c r="AT174" s="490"/>
      <c r="AU174" s="488"/>
      <c r="AV174" s="489"/>
      <c r="AW174" s="489"/>
      <c r="AX174" s="490"/>
      <c r="AY174" s="488"/>
      <c r="AZ174" s="489"/>
      <c r="BA174" s="489"/>
      <c r="BB174" s="490"/>
      <c r="BC174" s="488"/>
      <c r="BD174" s="489"/>
      <c r="BE174" s="489"/>
      <c r="BF174" s="490"/>
      <c r="BG174" s="488"/>
      <c r="BH174" s="489"/>
      <c r="BI174" s="489"/>
      <c r="BJ174" s="490"/>
      <c r="BK174" s="488"/>
      <c r="BL174" s="489"/>
      <c r="BM174" s="489"/>
      <c r="BN174" s="490"/>
      <c r="BO174" s="202" t="str">
        <f t="shared" si="127"/>
        <v>n.é.</v>
      </c>
      <c r="BP174" s="203"/>
    </row>
    <row r="175" spans="1:68" s="3" customFormat="1" ht="20.100000000000001" customHeight="1">
      <c r="A175" s="439">
        <v>165</v>
      </c>
      <c r="B175" s="423"/>
      <c r="C175" s="177" t="s">
        <v>483</v>
      </c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9"/>
      <c r="AC175" s="230" t="s">
        <v>61</v>
      </c>
      <c r="AD175" s="231"/>
      <c r="AE175" s="459">
        <v>0</v>
      </c>
      <c r="AF175" s="460"/>
      <c r="AG175" s="460"/>
      <c r="AH175" s="461"/>
      <c r="AI175" s="453" t="s">
        <v>687</v>
      </c>
      <c r="AJ175" s="454"/>
      <c r="AK175" s="454"/>
      <c r="AL175" s="455"/>
      <c r="AM175" s="453" t="s">
        <v>687</v>
      </c>
      <c r="AN175" s="454"/>
      <c r="AO175" s="454"/>
      <c r="AP175" s="455"/>
      <c r="AQ175" s="459">
        <f t="shared" ref="AQ175" si="140">SUM(AQ171:AT174)</f>
        <v>0</v>
      </c>
      <c r="AR175" s="460"/>
      <c r="AS175" s="460"/>
      <c r="AT175" s="461"/>
      <c r="AU175" s="459">
        <f t="shared" ref="AU175" si="141">SUM(AU171:AX174)</f>
        <v>0</v>
      </c>
      <c r="AV175" s="460"/>
      <c r="AW175" s="460"/>
      <c r="AX175" s="461"/>
      <c r="AY175" s="459">
        <f t="shared" ref="AY175" si="142">SUM(AY171:BB174)</f>
        <v>0</v>
      </c>
      <c r="AZ175" s="460"/>
      <c r="BA175" s="460"/>
      <c r="BB175" s="461"/>
      <c r="BC175" s="459">
        <f t="shared" ref="BC175" si="143">SUM(BC171:BF174)</f>
        <v>0</v>
      </c>
      <c r="BD175" s="460"/>
      <c r="BE175" s="460"/>
      <c r="BF175" s="461"/>
      <c r="BG175" s="459">
        <f t="shared" ref="BG175" si="144">SUM(BG171:BJ174)</f>
        <v>0</v>
      </c>
      <c r="BH175" s="460"/>
      <c r="BI175" s="460"/>
      <c r="BJ175" s="461"/>
      <c r="BK175" s="459">
        <f t="shared" ref="BK175" si="145">SUM(BK171:BN174)</f>
        <v>0</v>
      </c>
      <c r="BL175" s="460"/>
      <c r="BM175" s="460"/>
      <c r="BN175" s="461"/>
      <c r="BO175" s="172" t="str">
        <f>IF(AQ175&gt;0,BK175/AQ175,"n.é.")</f>
        <v>n.é.</v>
      </c>
      <c r="BP175" s="173"/>
    </row>
    <row r="176" spans="1:68" ht="20.100000000000001" customHeight="1">
      <c r="A176" s="438">
        <v>166</v>
      </c>
      <c r="B176" s="363"/>
      <c r="C176" s="174" t="s">
        <v>437</v>
      </c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6"/>
      <c r="AC176" s="207" t="s">
        <v>161</v>
      </c>
      <c r="AD176" s="208"/>
      <c r="AE176" s="488"/>
      <c r="AF176" s="489"/>
      <c r="AG176" s="489"/>
      <c r="AH176" s="490"/>
      <c r="AI176" s="488"/>
      <c r="AJ176" s="489"/>
      <c r="AK176" s="489"/>
      <c r="AL176" s="490"/>
      <c r="AM176" s="488"/>
      <c r="AN176" s="489"/>
      <c r="AO176" s="489"/>
      <c r="AP176" s="490"/>
      <c r="AQ176" s="488"/>
      <c r="AR176" s="489"/>
      <c r="AS176" s="489"/>
      <c r="AT176" s="490"/>
      <c r="AU176" s="488"/>
      <c r="AV176" s="489"/>
      <c r="AW176" s="489"/>
      <c r="AX176" s="490"/>
      <c r="AY176" s="488"/>
      <c r="AZ176" s="489"/>
      <c r="BA176" s="489"/>
      <c r="BB176" s="490"/>
      <c r="BC176" s="488"/>
      <c r="BD176" s="489"/>
      <c r="BE176" s="489"/>
      <c r="BF176" s="490"/>
      <c r="BG176" s="488"/>
      <c r="BH176" s="489"/>
      <c r="BI176" s="489"/>
      <c r="BJ176" s="490"/>
      <c r="BK176" s="488"/>
      <c r="BL176" s="489"/>
      <c r="BM176" s="489"/>
      <c r="BN176" s="490"/>
      <c r="BO176" s="202" t="str">
        <f t="shared" si="127"/>
        <v>n.é.</v>
      </c>
      <c r="BP176" s="203"/>
    </row>
    <row r="177" spans="1:68" ht="20.100000000000001" customHeight="1">
      <c r="A177" s="438">
        <v>167</v>
      </c>
      <c r="B177" s="363"/>
      <c r="C177" s="174" t="s">
        <v>438</v>
      </c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6"/>
      <c r="AC177" s="207" t="s">
        <v>162</v>
      </c>
      <c r="AD177" s="208"/>
      <c r="AE177" s="488"/>
      <c r="AF177" s="489"/>
      <c r="AG177" s="489"/>
      <c r="AH177" s="490"/>
      <c r="AI177" s="488"/>
      <c r="AJ177" s="489"/>
      <c r="AK177" s="489"/>
      <c r="AL177" s="490"/>
      <c r="AM177" s="488"/>
      <c r="AN177" s="489"/>
      <c r="AO177" s="489"/>
      <c r="AP177" s="490"/>
      <c r="AQ177" s="488"/>
      <c r="AR177" s="489"/>
      <c r="AS177" s="489"/>
      <c r="AT177" s="490"/>
      <c r="AU177" s="488"/>
      <c r="AV177" s="489"/>
      <c r="AW177" s="489"/>
      <c r="AX177" s="490"/>
      <c r="AY177" s="488"/>
      <c r="AZ177" s="489"/>
      <c r="BA177" s="489"/>
      <c r="BB177" s="490"/>
      <c r="BC177" s="488"/>
      <c r="BD177" s="489"/>
      <c r="BE177" s="489"/>
      <c r="BF177" s="490"/>
      <c r="BG177" s="488"/>
      <c r="BH177" s="489"/>
      <c r="BI177" s="489"/>
      <c r="BJ177" s="490"/>
      <c r="BK177" s="488"/>
      <c r="BL177" s="489"/>
      <c r="BM177" s="489"/>
      <c r="BN177" s="490"/>
      <c r="BO177" s="202" t="str">
        <f t="shared" si="127"/>
        <v>n.é.</v>
      </c>
      <c r="BP177" s="203"/>
    </row>
    <row r="178" spans="1:68" ht="20.100000000000001" customHeight="1">
      <c r="A178" s="438">
        <v>168</v>
      </c>
      <c r="B178" s="363"/>
      <c r="C178" s="174" t="s">
        <v>439</v>
      </c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6"/>
      <c r="AC178" s="207" t="s">
        <v>163</v>
      </c>
      <c r="AD178" s="208"/>
      <c r="AE178" s="488"/>
      <c r="AF178" s="489"/>
      <c r="AG178" s="489"/>
      <c r="AH178" s="490"/>
      <c r="AI178" s="488"/>
      <c r="AJ178" s="489"/>
      <c r="AK178" s="489"/>
      <c r="AL178" s="490"/>
      <c r="AM178" s="488"/>
      <c r="AN178" s="489"/>
      <c r="AO178" s="489"/>
      <c r="AP178" s="490"/>
      <c r="AQ178" s="488"/>
      <c r="AR178" s="489"/>
      <c r="AS178" s="489"/>
      <c r="AT178" s="490"/>
      <c r="AU178" s="488"/>
      <c r="AV178" s="489"/>
      <c r="AW178" s="489"/>
      <c r="AX178" s="490"/>
      <c r="AY178" s="488"/>
      <c r="AZ178" s="489"/>
      <c r="BA178" s="489"/>
      <c r="BB178" s="490"/>
      <c r="BC178" s="488"/>
      <c r="BD178" s="489"/>
      <c r="BE178" s="489"/>
      <c r="BF178" s="490"/>
      <c r="BG178" s="488"/>
      <c r="BH178" s="489"/>
      <c r="BI178" s="489"/>
      <c r="BJ178" s="490"/>
      <c r="BK178" s="488"/>
      <c r="BL178" s="489"/>
      <c r="BM178" s="489"/>
      <c r="BN178" s="490"/>
      <c r="BO178" s="202" t="str">
        <f t="shared" si="127"/>
        <v>n.é.</v>
      </c>
      <c r="BP178" s="203"/>
    </row>
    <row r="179" spans="1:68" ht="20.100000000000001" customHeight="1">
      <c r="A179" s="438">
        <v>169</v>
      </c>
      <c r="B179" s="363"/>
      <c r="C179" s="174" t="s">
        <v>173</v>
      </c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6"/>
      <c r="AC179" s="207" t="s">
        <v>164</v>
      </c>
      <c r="AD179" s="208"/>
      <c r="AE179" s="488"/>
      <c r="AF179" s="489"/>
      <c r="AG179" s="489"/>
      <c r="AH179" s="490"/>
      <c r="AI179" s="488"/>
      <c r="AJ179" s="489"/>
      <c r="AK179" s="489"/>
      <c r="AL179" s="490"/>
      <c r="AM179" s="488"/>
      <c r="AN179" s="489"/>
      <c r="AO179" s="489"/>
      <c r="AP179" s="490"/>
      <c r="AQ179" s="488"/>
      <c r="AR179" s="489"/>
      <c r="AS179" s="489"/>
      <c r="AT179" s="490"/>
      <c r="AU179" s="488"/>
      <c r="AV179" s="489"/>
      <c r="AW179" s="489"/>
      <c r="AX179" s="490"/>
      <c r="AY179" s="488"/>
      <c r="AZ179" s="489"/>
      <c r="BA179" s="489"/>
      <c r="BB179" s="490"/>
      <c r="BC179" s="488"/>
      <c r="BD179" s="489"/>
      <c r="BE179" s="489"/>
      <c r="BF179" s="490"/>
      <c r="BG179" s="488"/>
      <c r="BH179" s="489"/>
      <c r="BI179" s="489"/>
      <c r="BJ179" s="490"/>
      <c r="BK179" s="488"/>
      <c r="BL179" s="489"/>
      <c r="BM179" s="489"/>
      <c r="BN179" s="490"/>
      <c r="BO179" s="202" t="str">
        <f t="shared" si="127"/>
        <v>n.é.</v>
      </c>
      <c r="BP179" s="203"/>
    </row>
    <row r="180" spans="1:68" ht="20.100000000000001" customHeight="1">
      <c r="A180" s="438">
        <v>170</v>
      </c>
      <c r="B180" s="363"/>
      <c r="C180" s="174" t="s">
        <v>440</v>
      </c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6"/>
      <c r="AC180" s="207" t="s">
        <v>165</v>
      </c>
      <c r="AD180" s="208"/>
      <c r="AE180" s="488"/>
      <c r="AF180" s="489"/>
      <c r="AG180" s="489"/>
      <c r="AH180" s="490"/>
      <c r="AI180" s="488"/>
      <c r="AJ180" s="489"/>
      <c r="AK180" s="489"/>
      <c r="AL180" s="490"/>
      <c r="AM180" s="488"/>
      <c r="AN180" s="489"/>
      <c r="AO180" s="489"/>
      <c r="AP180" s="490"/>
      <c r="AQ180" s="488"/>
      <c r="AR180" s="489"/>
      <c r="AS180" s="489"/>
      <c r="AT180" s="490"/>
      <c r="AU180" s="488"/>
      <c r="AV180" s="489"/>
      <c r="AW180" s="489"/>
      <c r="AX180" s="490"/>
      <c r="AY180" s="488"/>
      <c r="AZ180" s="489"/>
      <c r="BA180" s="489"/>
      <c r="BB180" s="490"/>
      <c r="BC180" s="488"/>
      <c r="BD180" s="489"/>
      <c r="BE180" s="489"/>
      <c r="BF180" s="490"/>
      <c r="BG180" s="488"/>
      <c r="BH180" s="489"/>
      <c r="BI180" s="489"/>
      <c r="BJ180" s="490"/>
      <c r="BK180" s="488"/>
      <c r="BL180" s="489"/>
      <c r="BM180" s="489"/>
      <c r="BN180" s="490"/>
      <c r="BO180" s="202" t="str">
        <f t="shared" si="127"/>
        <v>n.é.</v>
      </c>
      <c r="BP180" s="203"/>
    </row>
    <row r="181" spans="1:68" ht="20.100000000000001" customHeight="1">
      <c r="A181" s="438">
        <v>171</v>
      </c>
      <c r="B181" s="363"/>
      <c r="C181" s="174" t="s">
        <v>441</v>
      </c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6"/>
      <c r="AC181" s="207" t="s">
        <v>166</v>
      </c>
      <c r="AD181" s="208"/>
      <c r="AE181" s="488"/>
      <c r="AF181" s="489"/>
      <c r="AG181" s="489"/>
      <c r="AH181" s="490"/>
      <c r="AI181" s="488"/>
      <c r="AJ181" s="489"/>
      <c r="AK181" s="489"/>
      <c r="AL181" s="490"/>
      <c r="AM181" s="488"/>
      <c r="AN181" s="489"/>
      <c r="AO181" s="489"/>
      <c r="AP181" s="490"/>
      <c r="AQ181" s="488"/>
      <c r="AR181" s="489"/>
      <c r="AS181" s="489"/>
      <c r="AT181" s="490"/>
      <c r="AU181" s="488"/>
      <c r="AV181" s="489"/>
      <c r="AW181" s="489"/>
      <c r="AX181" s="490"/>
      <c r="AY181" s="488"/>
      <c r="AZ181" s="489"/>
      <c r="BA181" s="489"/>
      <c r="BB181" s="490"/>
      <c r="BC181" s="488"/>
      <c r="BD181" s="489"/>
      <c r="BE181" s="489"/>
      <c r="BF181" s="490"/>
      <c r="BG181" s="488"/>
      <c r="BH181" s="489"/>
      <c r="BI181" s="489"/>
      <c r="BJ181" s="490"/>
      <c r="BK181" s="488"/>
      <c r="BL181" s="489"/>
      <c r="BM181" s="489"/>
      <c r="BN181" s="490"/>
      <c r="BO181" s="202" t="str">
        <f t="shared" si="127"/>
        <v>n.é.</v>
      </c>
      <c r="BP181" s="203"/>
    </row>
    <row r="182" spans="1:68" ht="20.100000000000001" customHeight="1">
      <c r="A182" s="438">
        <v>172</v>
      </c>
      <c r="B182" s="363"/>
      <c r="C182" s="174" t="s">
        <v>174</v>
      </c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6"/>
      <c r="AC182" s="207" t="s">
        <v>167</v>
      </c>
      <c r="AD182" s="208"/>
      <c r="AE182" s="488"/>
      <c r="AF182" s="489"/>
      <c r="AG182" s="489"/>
      <c r="AH182" s="490"/>
      <c r="AI182" s="488"/>
      <c r="AJ182" s="489"/>
      <c r="AK182" s="489"/>
      <c r="AL182" s="490"/>
      <c r="AM182" s="488"/>
      <c r="AN182" s="489"/>
      <c r="AO182" s="489"/>
      <c r="AP182" s="490"/>
      <c r="AQ182" s="488"/>
      <c r="AR182" s="489"/>
      <c r="AS182" s="489"/>
      <c r="AT182" s="490"/>
      <c r="AU182" s="488"/>
      <c r="AV182" s="489"/>
      <c r="AW182" s="489"/>
      <c r="AX182" s="490"/>
      <c r="AY182" s="488"/>
      <c r="AZ182" s="489"/>
      <c r="BA182" s="489"/>
      <c r="BB182" s="490"/>
      <c r="BC182" s="488"/>
      <c r="BD182" s="489"/>
      <c r="BE182" s="489"/>
      <c r="BF182" s="490"/>
      <c r="BG182" s="488"/>
      <c r="BH182" s="489"/>
      <c r="BI182" s="489"/>
      <c r="BJ182" s="490"/>
      <c r="BK182" s="488"/>
      <c r="BL182" s="489"/>
      <c r="BM182" s="489"/>
      <c r="BN182" s="490"/>
      <c r="BO182" s="202" t="str">
        <f t="shared" si="127"/>
        <v>n.é.</v>
      </c>
      <c r="BP182" s="203"/>
    </row>
    <row r="183" spans="1:68" ht="20.100000000000001" customHeight="1">
      <c r="A183" s="438">
        <v>173</v>
      </c>
      <c r="B183" s="363"/>
      <c r="C183" s="174" t="s">
        <v>175</v>
      </c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6"/>
      <c r="AC183" s="207" t="s">
        <v>168</v>
      </c>
      <c r="AD183" s="208"/>
      <c r="AE183" s="488"/>
      <c r="AF183" s="489"/>
      <c r="AG183" s="489"/>
      <c r="AH183" s="490"/>
      <c r="AI183" s="488"/>
      <c r="AJ183" s="489"/>
      <c r="AK183" s="489"/>
      <c r="AL183" s="490"/>
      <c r="AM183" s="488"/>
      <c r="AN183" s="489"/>
      <c r="AO183" s="489"/>
      <c r="AP183" s="490"/>
      <c r="AQ183" s="488"/>
      <c r="AR183" s="489"/>
      <c r="AS183" s="489"/>
      <c r="AT183" s="490"/>
      <c r="AU183" s="488"/>
      <c r="AV183" s="489"/>
      <c r="AW183" s="489"/>
      <c r="AX183" s="490"/>
      <c r="AY183" s="488"/>
      <c r="AZ183" s="489"/>
      <c r="BA183" s="489"/>
      <c r="BB183" s="490"/>
      <c r="BC183" s="488"/>
      <c r="BD183" s="489"/>
      <c r="BE183" s="489"/>
      <c r="BF183" s="490"/>
      <c r="BG183" s="488"/>
      <c r="BH183" s="489"/>
      <c r="BI183" s="489"/>
      <c r="BJ183" s="490"/>
      <c r="BK183" s="488"/>
      <c r="BL183" s="489"/>
      <c r="BM183" s="489"/>
      <c r="BN183" s="490"/>
      <c r="BO183" s="202" t="str">
        <f t="shared" si="127"/>
        <v>n.é.</v>
      </c>
      <c r="BP183" s="203"/>
    </row>
    <row r="184" spans="1:68" ht="20.100000000000001" customHeight="1">
      <c r="A184" s="439">
        <v>174</v>
      </c>
      <c r="B184" s="423"/>
      <c r="C184" s="177" t="s">
        <v>484</v>
      </c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9"/>
      <c r="AC184" s="230" t="s">
        <v>62</v>
      </c>
      <c r="AD184" s="231"/>
      <c r="AE184" s="459">
        <v>0</v>
      </c>
      <c r="AF184" s="460"/>
      <c r="AG184" s="460"/>
      <c r="AH184" s="461"/>
      <c r="AI184" s="453" t="s">
        <v>687</v>
      </c>
      <c r="AJ184" s="454"/>
      <c r="AK184" s="454"/>
      <c r="AL184" s="455"/>
      <c r="AM184" s="453" t="s">
        <v>687</v>
      </c>
      <c r="AN184" s="454"/>
      <c r="AO184" s="454"/>
      <c r="AP184" s="455"/>
      <c r="AQ184" s="459">
        <f t="shared" ref="AQ184" si="146">SUM(AQ176:AT183)</f>
        <v>0</v>
      </c>
      <c r="AR184" s="460"/>
      <c r="AS184" s="460"/>
      <c r="AT184" s="461"/>
      <c r="AU184" s="459">
        <f t="shared" ref="AU184" si="147">SUM(AU176:AX183)</f>
        <v>0</v>
      </c>
      <c r="AV184" s="460"/>
      <c r="AW184" s="460"/>
      <c r="AX184" s="461"/>
      <c r="AY184" s="459">
        <f t="shared" ref="AY184" si="148">SUM(AY176:BB183)</f>
        <v>0</v>
      </c>
      <c r="AZ184" s="460"/>
      <c r="BA184" s="460"/>
      <c r="BB184" s="461"/>
      <c r="BC184" s="459">
        <f t="shared" ref="BC184" si="149">SUM(BC176:BF183)</f>
        <v>0</v>
      </c>
      <c r="BD184" s="460"/>
      <c r="BE184" s="460"/>
      <c r="BF184" s="461"/>
      <c r="BG184" s="459">
        <f t="shared" ref="BG184" si="150">SUM(BG176:BJ183)</f>
        <v>0</v>
      </c>
      <c r="BH184" s="460"/>
      <c r="BI184" s="460"/>
      <c r="BJ184" s="461"/>
      <c r="BK184" s="459">
        <f t="shared" ref="BK184" si="151">SUM(BK176:BN183)</f>
        <v>0</v>
      </c>
      <c r="BL184" s="460"/>
      <c r="BM184" s="460"/>
      <c r="BN184" s="461"/>
      <c r="BO184" s="172" t="str">
        <f>IF(AQ184&gt;0,BK184/AQ184,"n.é.")</f>
        <v>n.é.</v>
      </c>
      <c r="BP184" s="173"/>
    </row>
    <row r="185" spans="1:68" s="3" customFormat="1" ht="20.100000000000001" customHeight="1">
      <c r="A185" s="440">
        <v>175</v>
      </c>
      <c r="B185" s="377"/>
      <c r="C185" s="256" t="s">
        <v>485</v>
      </c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  <c r="AA185" s="257"/>
      <c r="AB185" s="258"/>
      <c r="AC185" s="259" t="s">
        <v>176</v>
      </c>
      <c r="AD185" s="260"/>
      <c r="AE185" s="479">
        <v>65591</v>
      </c>
      <c r="AF185" s="480"/>
      <c r="AG185" s="480"/>
      <c r="AH185" s="481"/>
      <c r="AI185" s="476" t="s">
        <v>687</v>
      </c>
      <c r="AJ185" s="477"/>
      <c r="AK185" s="477"/>
      <c r="AL185" s="478"/>
      <c r="AM185" s="476" t="s">
        <v>687</v>
      </c>
      <c r="AN185" s="477"/>
      <c r="AO185" s="477"/>
      <c r="AP185" s="478"/>
      <c r="AQ185" s="479">
        <f t="shared" ref="AQ185" si="152">AQ111+AQ112+AQ140+AQ149+AQ162+AQ170+AQ175+AQ184</f>
        <v>74787</v>
      </c>
      <c r="AR185" s="480"/>
      <c r="AS185" s="480"/>
      <c r="AT185" s="481"/>
      <c r="AU185" s="479">
        <f t="shared" ref="AU185" si="153">AU111+AU112+AU140+AU149+AU162+AU170+AU175+AU184</f>
        <v>3096</v>
      </c>
      <c r="AV185" s="480"/>
      <c r="AW185" s="480"/>
      <c r="AX185" s="481"/>
      <c r="AY185" s="479">
        <f t="shared" ref="AY185" si="154">AY111+AY112+AY140+AY149+AY162+AY170+AY175+AY184</f>
        <v>71654</v>
      </c>
      <c r="AZ185" s="480"/>
      <c r="BA185" s="480"/>
      <c r="BB185" s="481"/>
      <c r="BC185" s="479">
        <f t="shared" ref="BC185" si="155">BC111+BC112+BC140+BC149+BC162+BC170+BC175+BC184</f>
        <v>0</v>
      </c>
      <c r="BD185" s="480"/>
      <c r="BE185" s="480"/>
      <c r="BF185" s="481"/>
      <c r="BG185" s="479">
        <f t="shared" ref="BG185" si="156">BG111+BG112+BG140+BG149+BG162+BG170+BG175+BG184</f>
        <v>54</v>
      </c>
      <c r="BH185" s="480"/>
      <c r="BI185" s="480"/>
      <c r="BJ185" s="481"/>
      <c r="BK185" s="479">
        <f t="shared" ref="BK185" si="157">BK111+BK112+BK140+BK149+BK162+BK170+BK175+BK184</f>
        <v>71654</v>
      </c>
      <c r="BL185" s="480"/>
      <c r="BM185" s="480"/>
      <c r="BN185" s="481"/>
      <c r="BO185" s="190">
        <f t="shared" si="127"/>
        <v>0.95810769251340477</v>
      </c>
      <c r="BP185" s="191"/>
    </row>
    <row r="186" spans="1:68" ht="20.100000000000001" customHeight="1">
      <c r="A186" s="438">
        <v>176</v>
      </c>
      <c r="B186" s="363"/>
      <c r="C186" s="174" t="s">
        <v>396</v>
      </c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6"/>
      <c r="AC186" s="197" t="s">
        <v>397</v>
      </c>
      <c r="AD186" s="198"/>
      <c r="AE186" s="491"/>
      <c r="AF186" s="492"/>
      <c r="AG186" s="492"/>
      <c r="AH186" s="493"/>
      <c r="AI186" s="497"/>
      <c r="AJ186" s="497"/>
      <c r="AK186" s="497"/>
      <c r="AL186" s="497"/>
      <c r="AM186" s="497"/>
      <c r="AN186" s="497"/>
      <c r="AO186" s="497"/>
      <c r="AP186" s="497"/>
      <c r="AQ186" s="491"/>
      <c r="AR186" s="492"/>
      <c r="AS186" s="492"/>
      <c r="AT186" s="493"/>
      <c r="AU186" s="497"/>
      <c r="AV186" s="497"/>
      <c r="AW186" s="497"/>
      <c r="AX186" s="497"/>
      <c r="AY186" s="497"/>
      <c r="AZ186" s="497"/>
      <c r="BA186" s="497"/>
      <c r="BB186" s="497"/>
      <c r="BC186" s="497"/>
      <c r="BD186" s="497"/>
      <c r="BE186" s="497"/>
      <c r="BF186" s="497"/>
      <c r="BG186" s="497"/>
      <c r="BH186" s="497"/>
      <c r="BI186" s="497"/>
      <c r="BJ186" s="497"/>
      <c r="BK186" s="497"/>
      <c r="BL186" s="497"/>
      <c r="BM186" s="497"/>
      <c r="BN186" s="497"/>
      <c r="BO186" s="172" t="str">
        <f t="shared" si="127"/>
        <v>n.é.</v>
      </c>
      <c r="BP186" s="173"/>
    </row>
    <row r="187" spans="1:68" ht="20.100000000000001" customHeight="1">
      <c r="A187" s="438">
        <v>177</v>
      </c>
      <c r="B187" s="363"/>
      <c r="C187" s="174" t="s">
        <v>398</v>
      </c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6"/>
      <c r="AC187" s="197" t="s">
        <v>399</v>
      </c>
      <c r="AD187" s="198"/>
      <c r="AE187" s="491"/>
      <c r="AF187" s="492"/>
      <c r="AG187" s="492"/>
      <c r="AH187" s="493"/>
      <c r="AI187" s="497"/>
      <c r="AJ187" s="497"/>
      <c r="AK187" s="497"/>
      <c r="AL187" s="497"/>
      <c r="AM187" s="497"/>
      <c r="AN187" s="497"/>
      <c r="AO187" s="497"/>
      <c r="AP187" s="497"/>
      <c r="AQ187" s="491"/>
      <c r="AR187" s="492"/>
      <c r="AS187" s="492"/>
      <c r="AT187" s="493"/>
      <c r="AU187" s="497"/>
      <c r="AV187" s="497"/>
      <c r="AW187" s="497"/>
      <c r="AX187" s="497"/>
      <c r="AY187" s="497"/>
      <c r="AZ187" s="497"/>
      <c r="BA187" s="497"/>
      <c r="BB187" s="497"/>
      <c r="BC187" s="497"/>
      <c r="BD187" s="497"/>
      <c r="BE187" s="497"/>
      <c r="BF187" s="497"/>
      <c r="BG187" s="497"/>
      <c r="BH187" s="497"/>
      <c r="BI187" s="497"/>
      <c r="BJ187" s="497"/>
      <c r="BK187" s="497"/>
      <c r="BL187" s="497"/>
      <c r="BM187" s="497"/>
      <c r="BN187" s="497"/>
      <c r="BO187" s="172" t="str">
        <f t="shared" si="127"/>
        <v>n.é.</v>
      </c>
      <c r="BP187" s="173"/>
    </row>
    <row r="188" spans="1:68" ht="20.100000000000001" customHeight="1">
      <c r="A188" s="438">
        <v>178</v>
      </c>
      <c r="B188" s="363"/>
      <c r="C188" s="174" t="s">
        <v>400</v>
      </c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6"/>
      <c r="AC188" s="197" t="s">
        <v>401</v>
      </c>
      <c r="AD188" s="198"/>
      <c r="AE188" s="491"/>
      <c r="AF188" s="492"/>
      <c r="AG188" s="492"/>
      <c r="AH188" s="493"/>
      <c r="AI188" s="497"/>
      <c r="AJ188" s="497"/>
      <c r="AK188" s="497"/>
      <c r="AL188" s="497"/>
      <c r="AM188" s="497"/>
      <c r="AN188" s="497"/>
      <c r="AO188" s="497"/>
      <c r="AP188" s="497"/>
      <c r="AQ188" s="491"/>
      <c r="AR188" s="492"/>
      <c r="AS188" s="492"/>
      <c r="AT188" s="493"/>
      <c r="AU188" s="497"/>
      <c r="AV188" s="497"/>
      <c r="AW188" s="497"/>
      <c r="AX188" s="497"/>
      <c r="AY188" s="497"/>
      <c r="AZ188" s="497"/>
      <c r="BA188" s="497"/>
      <c r="BB188" s="497"/>
      <c r="BC188" s="497"/>
      <c r="BD188" s="497"/>
      <c r="BE188" s="497"/>
      <c r="BF188" s="497"/>
      <c r="BG188" s="497"/>
      <c r="BH188" s="497"/>
      <c r="BI188" s="497"/>
      <c r="BJ188" s="497"/>
      <c r="BK188" s="497"/>
      <c r="BL188" s="497"/>
      <c r="BM188" s="497"/>
      <c r="BN188" s="497"/>
      <c r="BO188" s="172" t="str">
        <f t="shared" si="127"/>
        <v>n.é.</v>
      </c>
      <c r="BP188" s="173"/>
    </row>
    <row r="189" spans="1:68" ht="20.100000000000001" customHeight="1">
      <c r="A189" s="439">
        <v>179</v>
      </c>
      <c r="B189" s="423"/>
      <c r="C189" s="177" t="s">
        <v>486</v>
      </c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9"/>
      <c r="AC189" s="192" t="s">
        <v>402</v>
      </c>
      <c r="AD189" s="193"/>
      <c r="AE189" s="459">
        <v>0</v>
      </c>
      <c r="AF189" s="460"/>
      <c r="AG189" s="460"/>
      <c r="AH189" s="461"/>
      <c r="AI189" s="453" t="s">
        <v>687</v>
      </c>
      <c r="AJ189" s="454"/>
      <c r="AK189" s="454"/>
      <c r="AL189" s="455"/>
      <c r="AM189" s="453" t="s">
        <v>687</v>
      </c>
      <c r="AN189" s="454"/>
      <c r="AO189" s="454"/>
      <c r="AP189" s="455"/>
      <c r="AQ189" s="498">
        <f t="shared" ref="AQ189" si="158">SUM(AQ186:AT188)</f>
        <v>0</v>
      </c>
      <c r="AR189" s="498"/>
      <c r="AS189" s="498"/>
      <c r="AT189" s="498"/>
      <c r="AU189" s="498">
        <f t="shared" ref="AU189" si="159">SUM(AU186:AX188)</f>
        <v>0</v>
      </c>
      <c r="AV189" s="498"/>
      <c r="AW189" s="498"/>
      <c r="AX189" s="498"/>
      <c r="AY189" s="498">
        <f t="shared" ref="AY189" si="160">SUM(AY186:BB188)</f>
        <v>0</v>
      </c>
      <c r="AZ189" s="498"/>
      <c r="BA189" s="498"/>
      <c r="BB189" s="498"/>
      <c r="BC189" s="498">
        <f t="shared" ref="BC189" si="161">SUM(BC186:BF188)</f>
        <v>0</v>
      </c>
      <c r="BD189" s="498"/>
      <c r="BE189" s="498"/>
      <c r="BF189" s="498"/>
      <c r="BG189" s="498">
        <f t="shared" ref="BG189" si="162">SUM(BG186:BJ188)</f>
        <v>0</v>
      </c>
      <c r="BH189" s="498"/>
      <c r="BI189" s="498"/>
      <c r="BJ189" s="498"/>
      <c r="BK189" s="498">
        <f t="shared" ref="BK189" si="163">SUM(BK186:BN188)</f>
        <v>0</v>
      </c>
      <c r="BL189" s="498"/>
      <c r="BM189" s="498"/>
      <c r="BN189" s="498"/>
      <c r="BO189" s="172" t="str">
        <f>IF(AQ189&gt;0,BK189/AQ189,"n.é.")</f>
        <v>n.é.</v>
      </c>
      <c r="BP189" s="173"/>
    </row>
    <row r="190" spans="1:68" ht="20.100000000000001" customHeight="1">
      <c r="A190" s="438">
        <v>180</v>
      </c>
      <c r="B190" s="363"/>
      <c r="C190" s="194" t="s">
        <v>403</v>
      </c>
      <c r="D190" s="195"/>
      <c r="E190" s="195"/>
      <c r="F190" s="195"/>
      <c r="G190" s="195"/>
      <c r="H190" s="195"/>
      <c r="I190" s="195"/>
      <c r="J190" s="195"/>
      <c r="K190" s="195"/>
      <c r="L190" s="195"/>
      <c r="M190" s="195"/>
      <c r="N190" s="195"/>
      <c r="O190" s="195"/>
      <c r="P190" s="195"/>
      <c r="Q190" s="195"/>
      <c r="R190" s="195"/>
      <c r="S190" s="195"/>
      <c r="T190" s="195"/>
      <c r="U190" s="195"/>
      <c r="V190" s="195"/>
      <c r="W190" s="195"/>
      <c r="X190" s="195"/>
      <c r="Y190" s="195"/>
      <c r="Z190" s="195"/>
      <c r="AA190" s="195"/>
      <c r="AB190" s="196"/>
      <c r="AC190" s="197" t="s">
        <v>404</v>
      </c>
      <c r="AD190" s="198"/>
      <c r="AE190" s="491"/>
      <c r="AF190" s="492"/>
      <c r="AG190" s="492"/>
      <c r="AH190" s="493"/>
      <c r="AI190" s="497"/>
      <c r="AJ190" s="497"/>
      <c r="AK190" s="497"/>
      <c r="AL190" s="497"/>
      <c r="AM190" s="497"/>
      <c r="AN190" s="497"/>
      <c r="AO190" s="497"/>
      <c r="AP190" s="497"/>
      <c r="AQ190" s="491"/>
      <c r="AR190" s="492"/>
      <c r="AS190" s="492"/>
      <c r="AT190" s="493"/>
      <c r="AU190" s="497"/>
      <c r="AV190" s="497"/>
      <c r="AW190" s="497"/>
      <c r="AX190" s="497"/>
      <c r="AY190" s="497"/>
      <c r="AZ190" s="497"/>
      <c r="BA190" s="497"/>
      <c r="BB190" s="497"/>
      <c r="BC190" s="497"/>
      <c r="BD190" s="497"/>
      <c r="BE190" s="497"/>
      <c r="BF190" s="497"/>
      <c r="BG190" s="497"/>
      <c r="BH190" s="497"/>
      <c r="BI190" s="497"/>
      <c r="BJ190" s="497"/>
      <c r="BK190" s="497"/>
      <c r="BL190" s="497"/>
      <c r="BM190" s="497"/>
      <c r="BN190" s="497"/>
      <c r="BO190" s="172" t="str">
        <f t="shared" si="127"/>
        <v>n.é.</v>
      </c>
      <c r="BP190" s="173"/>
    </row>
    <row r="191" spans="1:68" ht="20.100000000000001" customHeight="1">
      <c r="A191" s="438">
        <v>181</v>
      </c>
      <c r="B191" s="363"/>
      <c r="C191" s="194" t="s">
        <v>405</v>
      </c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  <c r="AA191" s="195"/>
      <c r="AB191" s="196"/>
      <c r="AC191" s="197" t="s">
        <v>406</v>
      </c>
      <c r="AD191" s="198"/>
      <c r="AE191" s="491"/>
      <c r="AF191" s="492"/>
      <c r="AG191" s="492"/>
      <c r="AH191" s="493"/>
      <c r="AI191" s="497"/>
      <c r="AJ191" s="497"/>
      <c r="AK191" s="497"/>
      <c r="AL191" s="497"/>
      <c r="AM191" s="497"/>
      <c r="AN191" s="497"/>
      <c r="AO191" s="497"/>
      <c r="AP191" s="497"/>
      <c r="AQ191" s="491"/>
      <c r="AR191" s="492"/>
      <c r="AS191" s="492"/>
      <c r="AT191" s="493"/>
      <c r="AU191" s="497"/>
      <c r="AV191" s="497"/>
      <c r="AW191" s="497"/>
      <c r="AX191" s="497"/>
      <c r="AY191" s="497"/>
      <c r="AZ191" s="497"/>
      <c r="BA191" s="497"/>
      <c r="BB191" s="497"/>
      <c r="BC191" s="497"/>
      <c r="BD191" s="497"/>
      <c r="BE191" s="497"/>
      <c r="BF191" s="497"/>
      <c r="BG191" s="497"/>
      <c r="BH191" s="497"/>
      <c r="BI191" s="497"/>
      <c r="BJ191" s="497"/>
      <c r="BK191" s="497"/>
      <c r="BL191" s="497"/>
      <c r="BM191" s="497"/>
      <c r="BN191" s="497"/>
      <c r="BO191" s="172" t="str">
        <f t="shared" si="127"/>
        <v>n.é.</v>
      </c>
      <c r="BP191" s="173"/>
    </row>
    <row r="192" spans="1:68" ht="20.100000000000001" customHeight="1">
      <c r="A192" s="438">
        <v>182</v>
      </c>
      <c r="B192" s="363"/>
      <c r="C192" s="174" t="s">
        <v>407</v>
      </c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6"/>
      <c r="AC192" s="197" t="s">
        <v>408</v>
      </c>
      <c r="AD192" s="198"/>
      <c r="AE192" s="491"/>
      <c r="AF192" s="492"/>
      <c r="AG192" s="492"/>
      <c r="AH192" s="493"/>
      <c r="AI192" s="497"/>
      <c r="AJ192" s="497"/>
      <c r="AK192" s="497"/>
      <c r="AL192" s="497"/>
      <c r="AM192" s="497"/>
      <c r="AN192" s="497"/>
      <c r="AO192" s="497"/>
      <c r="AP192" s="497"/>
      <c r="AQ192" s="491"/>
      <c r="AR192" s="492"/>
      <c r="AS192" s="492"/>
      <c r="AT192" s="493"/>
      <c r="AU192" s="497"/>
      <c r="AV192" s="497"/>
      <c r="AW192" s="497"/>
      <c r="AX192" s="497"/>
      <c r="AY192" s="497"/>
      <c r="AZ192" s="497"/>
      <c r="BA192" s="497"/>
      <c r="BB192" s="497"/>
      <c r="BC192" s="497"/>
      <c r="BD192" s="497"/>
      <c r="BE192" s="497"/>
      <c r="BF192" s="497"/>
      <c r="BG192" s="497"/>
      <c r="BH192" s="497"/>
      <c r="BI192" s="497"/>
      <c r="BJ192" s="497"/>
      <c r="BK192" s="497"/>
      <c r="BL192" s="497"/>
      <c r="BM192" s="497"/>
      <c r="BN192" s="497"/>
      <c r="BO192" s="172" t="str">
        <f t="shared" si="127"/>
        <v>n.é.</v>
      </c>
      <c r="BP192" s="173"/>
    </row>
    <row r="193" spans="1:68" ht="20.100000000000001" customHeight="1">
      <c r="A193" s="438">
        <v>183</v>
      </c>
      <c r="B193" s="363"/>
      <c r="C193" s="174" t="s">
        <v>409</v>
      </c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6"/>
      <c r="AC193" s="197" t="s">
        <v>410</v>
      </c>
      <c r="AD193" s="198"/>
      <c r="AE193" s="491"/>
      <c r="AF193" s="492"/>
      <c r="AG193" s="492"/>
      <c r="AH193" s="493"/>
      <c r="AI193" s="497"/>
      <c r="AJ193" s="497"/>
      <c r="AK193" s="497"/>
      <c r="AL193" s="497"/>
      <c r="AM193" s="497"/>
      <c r="AN193" s="497"/>
      <c r="AO193" s="497"/>
      <c r="AP193" s="497"/>
      <c r="AQ193" s="491"/>
      <c r="AR193" s="492"/>
      <c r="AS193" s="492"/>
      <c r="AT193" s="493"/>
      <c r="AU193" s="497"/>
      <c r="AV193" s="497"/>
      <c r="AW193" s="497"/>
      <c r="AX193" s="497"/>
      <c r="AY193" s="497"/>
      <c r="AZ193" s="497"/>
      <c r="BA193" s="497"/>
      <c r="BB193" s="497"/>
      <c r="BC193" s="497"/>
      <c r="BD193" s="497"/>
      <c r="BE193" s="497"/>
      <c r="BF193" s="497"/>
      <c r="BG193" s="497"/>
      <c r="BH193" s="497"/>
      <c r="BI193" s="497"/>
      <c r="BJ193" s="497"/>
      <c r="BK193" s="497"/>
      <c r="BL193" s="497"/>
      <c r="BM193" s="497"/>
      <c r="BN193" s="497"/>
      <c r="BO193" s="172" t="str">
        <f t="shared" si="127"/>
        <v>n.é.</v>
      </c>
      <c r="BP193" s="173"/>
    </row>
    <row r="194" spans="1:68" ht="20.100000000000001" customHeight="1">
      <c r="A194" s="439">
        <v>184</v>
      </c>
      <c r="B194" s="423"/>
      <c r="C194" s="199" t="s">
        <v>487</v>
      </c>
      <c r="D194" s="200"/>
      <c r="E194" s="200"/>
      <c r="F194" s="200"/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/>
      <c r="Z194" s="200"/>
      <c r="AA194" s="200"/>
      <c r="AB194" s="201"/>
      <c r="AC194" s="192" t="s">
        <v>411</v>
      </c>
      <c r="AD194" s="193"/>
      <c r="AE194" s="500">
        <v>0</v>
      </c>
      <c r="AF194" s="501"/>
      <c r="AG194" s="501"/>
      <c r="AH194" s="502"/>
      <c r="AI194" s="453" t="s">
        <v>687</v>
      </c>
      <c r="AJ194" s="454"/>
      <c r="AK194" s="454"/>
      <c r="AL194" s="455"/>
      <c r="AM194" s="453" t="s">
        <v>687</v>
      </c>
      <c r="AN194" s="454"/>
      <c r="AO194" s="454"/>
      <c r="AP194" s="455"/>
      <c r="AQ194" s="499">
        <f t="shared" ref="AQ194" si="164">SUM(AQ190:AT193)</f>
        <v>0</v>
      </c>
      <c r="AR194" s="499"/>
      <c r="AS194" s="499"/>
      <c r="AT194" s="499"/>
      <c r="AU194" s="499">
        <f t="shared" ref="AU194" si="165">SUM(AU190:AX193)</f>
        <v>0</v>
      </c>
      <c r="AV194" s="499"/>
      <c r="AW194" s="499"/>
      <c r="AX194" s="499"/>
      <c r="AY194" s="499">
        <f t="shared" ref="AY194" si="166">SUM(AY190:BB193)</f>
        <v>0</v>
      </c>
      <c r="AZ194" s="499"/>
      <c r="BA194" s="499"/>
      <c r="BB194" s="499"/>
      <c r="BC194" s="499">
        <f t="shared" ref="BC194" si="167">SUM(BC190:BF193)</f>
        <v>0</v>
      </c>
      <c r="BD194" s="499"/>
      <c r="BE194" s="499"/>
      <c r="BF194" s="499"/>
      <c r="BG194" s="499">
        <f t="shared" ref="BG194" si="168">SUM(BG190:BJ193)</f>
        <v>0</v>
      </c>
      <c r="BH194" s="499"/>
      <c r="BI194" s="499"/>
      <c r="BJ194" s="499"/>
      <c r="BK194" s="499">
        <f t="shared" ref="BK194" si="169">SUM(BK190:BN193)</f>
        <v>0</v>
      </c>
      <c r="BL194" s="499"/>
      <c r="BM194" s="499"/>
      <c r="BN194" s="499"/>
      <c r="BO194" s="172" t="str">
        <f>IF(AQ194&gt;0,BK194/AQ194,"n.é.")</f>
        <v>n.é.</v>
      </c>
      <c r="BP194" s="173"/>
    </row>
    <row r="195" spans="1:68" ht="20.100000000000001" customHeight="1">
      <c r="A195" s="438">
        <v>185</v>
      </c>
      <c r="B195" s="363"/>
      <c r="C195" s="194" t="s">
        <v>412</v>
      </c>
      <c r="D195" s="195"/>
      <c r="E195" s="195"/>
      <c r="F195" s="195"/>
      <c r="G195" s="195"/>
      <c r="H195" s="195"/>
      <c r="I195" s="195"/>
      <c r="J195" s="195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  <c r="AA195" s="195"/>
      <c r="AB195" s="196"/>
      <c r="AC195" s="197" t="s">
        <v>413</v>
      </c>
      <c r="AD195" s="198"/>
      <c r="AE195" s="491"/>
      <c r="AF195" s="492"/>
      <c r="AG195" s="492"/>
      <c r="AH195" s="493"/>
      <c r="AI195" s="497"/>
      <c r="AJ195" s="497"/>
      <c r="AK195" s="497"/>
      <c r="AL195" s="497"/>
      <c r="AM195" s="497"/>
      <c r="AN195" s="497"/>
      <c r="AO195" s="497"/>
      <c r="AP195" s="497"/>
      <c r="AQ195" s="491"/>
      <c r="AR195" s="492"/>
      <c r="AS195" s="492"/>
      <c r="AT195" s="493"/>
      <c r="AU195" s="497"/>
      <c r="AV195" s="497"/>
      <c r="AW195" s="497"/>
      <c r="AX195" s="497"/>
      <c r="AY195" s="497"/>
      <c r="AZ195" s="497"/>
      <c r="BA195" s="497"/>
      <c r="BB195" s="497"/>
      <c r="BC195" s="497"/>
      <c r="BD195" s="497"/>
      <c r="BE195" s="497"/>
      <c r="BF195" s="497"/>
      <c r="BG195" s="497"/>
      <c r="BH195" s="497"/>
      <c r="BI195" s="497"/>
      <c r="BJ195" s="497"/>
      <c r="BK195" s="497"/>
      <c r="BL195" s="497"/>
      <c r="BM195" s="497"/>
      <c r="BN195" s="497"/>
      <c r="BO195" s="172" t="str">
        <f t="shared" si="127"/>
        <v>n.é.</v>
      </c>
      <c r="BP195" s="173"/>
    </row>
    <row r="196" spans="1:68" ht="20.100000000000001" customHeight="1">
      <c r="A196" s="438">
        <v>186</v>
      </c>
      <c r="B196" s="363"/>
      <c r="C196" s="194" t="s">
        <v>414</v>
      </c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  <c r="AA196" s="195"/>
      <c r="AB196" s="196"/>
      <c r="AC196" s="197" t="s">
        <v>415</v>
      </c>
      <c r="AD196" s="198"/>
      <c r="AE196" s="491"/>
      <c r="AF196" s="492"/>
      <c r="AG196" s="492"/>
      <c r="AH196" s="493"/>
      <c r="AI196" s="497"/>
      <c r="AJ196" s="497"/>
      <c r="AK196" s="497"/>
      <c r="AL196" s="497"/>
      <c r="AM196" s="497"/>
      <c r="AN196" s="497"/>
      <c r="AO196" s="497"/>
      <c r="AP196" s="497"/>
      <c r="AQ196" s="491"/>
      <c r="AR196" s="492"/>
      <c r="AS196" s="492"/>
      <c r="AT196" s="493"/>
      <c r="AU196" s="497"/>
      <c r="AV196" s="497"/>
      <c r="AW196" s="497"/>
      <c r="AX196" s="497"/>
      <c r="AY196" s="497"/>
      <c r="AZ196" s="497"/>
      <c r="BA196" s="497"/>
      <c r="BB196" s="497"/>
      <c r="BC196" s="497"/>
      <c r="BD196" s="497"/>
      <c r="BE196" s="497"/>
      <c r="BF196" s="497"/>
      <c r="BG196" s="497"/>
      <c r="BH196" s="497"/>
      <c r="BI196" s="497"/>
      <c r="BJ196" s="497"/>
      <c r="BK196" s="497"/>
      <c r="BL196" s="497"/>
      <c r="BM196" s="497"/>
      <c r="BN196" s="497"/>
      <c r="BO196" s="172" t="str">
        <f t="shared" si="127"/>
        <v>n.é.</v>
      </c>
      <c r="BP196" s="173"/>
    </row>
    <row r="197" spans="1:68" ht="20.100000000000001" customHeight="1">
      <c r="A197" s="438">
        <v>187</v>
      </c>
      <c r="B197" s="363"/>
      <c r="C197" s="194" t="s">
        <v>416</v>
      </c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  <c r="AA197" s="195"/>
      <c r="AB197" s="196"/>
      <c r="AC197" s="197" t="s">
        <v>417</v>
      </c>
      <c r="AD197" s="198"/>
      <c r="AE197" s="491"/>
      <c r="AF197" s="492"/>
      <c r="AG197" s="492"/>
      <c r="AH197" s="493"/>
      <c r="AI197" s="497"/>
      <c r="AJ197" s="497"/>
      <c r="AK197" s="497"/>
      <c r="AL197" s="497"/>
      <c r="AM197" s="497"/>
      <c r="AN197" s="497"/>
      <c r="AO197" s="497"/>
      <c r="AP197" s="497"/>
      <c r="AQ197" s="491"/>
      <c r="AR197" s="492"/>
      <c r="AS197" s="492"/>
      <c r="AT197" s="493"/>
      <c r="AU197" s="497"/>
      <c r="AV197" s="497"/>
      <c r="AW197" s="497"/>
      <c r="AX197" s="497"/>
      <c r="AY197" s="497"/>
      <c r="AZ197" s="497"/>
      <c r="BA197" s="497"/>
      <c r="BB197" s="497"/>
      <c r="BC197" s="497"/>
      <c r="BD197" s="497"/>
      <c r="BE197" s="497"/>
      <c r="BF197" s="497"/>
      <c r="BG197" s="497"/>
      <c r="BH197" s="497"/>
      <c r="BI197" s="497"/>
      <c r="BJ197" s="497"/>
      <c r="BK197" s="497"/>
      <c r="BL197" s="497"/>
      <c r="BM197" s="497"/>
      <c r="BN197" s="497"/>
      <c r="BO197" s="172" t="str">
        <f t="shared" si="127"/>
        <v>n.é.</v>
      </c>
      <c r="BP197" s="173"/>
    </row>
    <row r="198" spans="1:68" ht="20.100000000000001" customHeight="1">
      <c r="A198" s="438">
        <v>188</v>
      </c>
      <c r="B198" s="363"/>
      <c r="C198" s="194" t="s">
        <v>418</v>
      </c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  <c r="AB198" s="196"/>
      <c r="AC198" s="197" t="s">
        <v>419</v>
      </c>
      <c r="AD198" s="198"/>
      <c r="AE198" s="491"/>
      <c r="AF198" s="492"/>
      <c r="AG198" s="492"/>
      <c r="AH198" s="493"/>
      <c r="AI198" s="497"/>
      <c r="AJ198" s="497"/>
      <c r="AK198" s="497"/>
      <c r="AL198" s="497"/>
      <c r="AM198" s="497"/>
      <c r="AN198" s="497"/>
      <c r="AO198" s="497"/>
      <c r="AP198" s="497"/>
      <c r="AQ198" s="491"/>
      <c r="AR198" s="492"/>
      <c r="AS198" s="492"/>
      <c r="AT198" s="493"/>
      <c r="AU198" s="497"/>
      <c r="AV198" s="497"/>
      <c r="AW198" s="497"/>
      <c r="AX198" s="497"/>
      <c r="AY198" s="497"/>
      <c r="AZ198" s="497"/>
      <c r="BA198" s="497"/>
      <c r="BB198" s="497"/>
      <c r="BC198" s="497"/>
      <c r="BD198" s="497"/>
      <c r="BE198" s="497"/>
      <c r="BF198" s="497"/>
      <c r="BG198" s="497"/>
      <c r="BH198" s="497"/>
      <c r="BI198" s="497"/>
      <c r="BJ198" s="497"/>
      <c r="BK198" s="497"/>
      <c r="BL198" s="497"/>
      <c r="BM198" s="497"/>
      <c r="BN198" s="497"/>
      <c r="BO198" s="172" t="str">
        <f t="shared" si="127"/>
        <v>n.é.</v>
      </c>
      <c r="BP198" s="173"/>
    </row>
    <row r="199" spans="1:68" ht="20.100000000000001" customHeight="1">
      <c r="A199" s="438">
        <v>189</v>
      </c>
      <c r="B199" s="363"/>
      <c r="C199" s="194" t="s">
        <v>420</v>
      </c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  <c r="AA199" s="195"/>
      <c r="AB199" s="196"/>
      <c r="AC199" s="197" t="s">
        <v>421</v>
      </c>
      <c r="AD199" s="198"/>
      <c r="AE199" s="491"/>
      <c r="AF199" s="492"/>
      <c r="AG199" s="492"/>
      <c r="AH199" s="493"/>
      <c r="AI199" s="497"/>
      <c r="AJ199" s="497"/>
      <c r="AK199" s="497"/>
      <c r="AL199" s="497"/>
      <c r="AM199" s="497"/>
      <c r="AN199" s="497"/>
      <c r="AO199" s="497"/>
      <c r="AP199" s="497"/>
      <c r="AQ199" s="491"/>
      <c r="AR199" s="492"/>
      <c r="AS199" s="492"/>
      <c r="AT199" s="493"/>
      <c r="AU199" s="497"/>
      <c r="AV199" s="497"/>
      <c r="AW199" s="497"/>
      <c r="AX199" s="497"/>
      <c r="AY199" s="497"/>
      <c r="AZ199" s="497"/>
      <c r="BA199" s="497"/>
      <c r="BB199" s="497"/>
      <c r="BC199" s="497"/>
      <c r="BD199" s="497"/>
      <c r="BE199" s="497"/>
      <c r="BF199" s="497"/>
      <c r="BG199" s="497"/>
      <c r="BH199" s="497"/>
      <c r="BI199" s="497"/>
      <c r="BJ199" s="497"/>
      <c r="BK199" s="497"/>
      <c r="BL199" s="497"/>
      <c r="BM199" s="497"/>
      <c r="BN199" s="497"/>
      <c r="BO199" s="172" t="str">
        <f t="shared" si="127"/>
        <v>n.é.</v>
      </c>
      <c r="BP199" s="173"/>
    </row>
    <row r="200" spans="1:68" ht="20.100000000000001" customHeight="1">
      <c r="A200" s="438">
        <v>190</v>
      </c>
      <c r="B200" s="363"/>
      <c r="C200" s="194" t="s">
        <v>422</v>
      </c>
      <c r="D200" s="195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  <c r="AA200" s="195"/>
      <c r="AB200" s="196"/>
      <c r="AC200" s="197" t="s">
        <v>423</v>
      </c>
      <c r="AD200" s="198"/>
      <c r="AE200" s="491"/>
      <c r="AF200" s="492"/>
      <c r="AG200" s="492"/>
      <c r="AH200" s="493"/>
      <c r="AI200" s="497"/>
      <c r="AJ200" s="497"/>
      <c r="AK200" s="497"/>
      <c r="AL200" s="497"/>
      <c r="AM200" s="497"/>
      <c r="AN200" s="497"/>
      <c r="AO200" s="497"/>
      <c r="AP200" s="497"/>
      <c r="AQ200" s="491"/>
      <c r="AR200" s="492"/>
      <c r="AS200" s="492"/>
      <c r="AT200" s="493"/>
      <c r="AU200" s="497"/>
      <c r="AV200" s="497"/>
      <c r="AW200" s="497"/>
      <c r="AX200" s="497"/>
      <c r="AY200" s="497"/>
      <c r="AZ200" s="497"/>
      <c r="BA200" s="497"/>
      <c r="BB200" s="497"/>
      <c r="BC200" s="497"/>
      <c r="BD200" s="497"/>
      <c r="BE200" s="497"/>
      <c r="BF200" s="497"/>
      <c r="BG200" s="497"/>
      <c r="BH200" s="497"/>
      <c r="BI200" s="497"/>
      <c r="BJ200" s="497"/>
      <c r="BK200" s="497"/>
      <c r="BL200" s="497"/>
      <c r="BM200" s="497"/>
      <c r="BN200" s="497"/>
      <c r="BO200" s="172" t="str">
        <f t="shared" si="127"/>
        <v>n.é.</v>
      </c>
      <c r="BP200" s="173"/>
    </row>
    <row r="201" spans="1:68" ht="20.100000000000001" customHeight="1">
      <c r="A201" s="439">
        <v>191</v>
      </c>
      <c r="B201" s="423"/>
      <c r="C201" s="199" t="s">
        <v>488</v>
      </c>
      <c r="D201" s="200"/>
      <c r="E201" s="200"/>
      <c r="F201" s="200"/>
      <c r="G201" s="200"/>
      <c r="H201" s="200"/>
      <c r="I201" s="200"/>
      <c r="J201" s="200"/>
      <c r="K201" s="200"/>
      <c r="L201" s="200"/>
      <c r="M201" s="200"/>
      <c r="N201" s="200"/>
      <c r="O201" s="200"/>
      <c r="P201" s="200"/>
      <c r="Q201" s="200"/>
      <c r="R201" s="200"/>
      <c r="S201" s="200"/>
      <c r="T201" s="200"/>
      <c r="U201" s="200"/>
      <c r="V201" s="200"/>
      <c r="W201" s="200"/>
      <c r="X201" s="200"/>
      <c r="Y201" s="200"/>
      <c r="Z201" s="200"/>
      <c r="AA201" s="200"/>
      <c r="AB201" s="201"/>
      <c r="AC201" s="192" t="s">
        <v>424</v>
      </c>
      <c r="AD201" s="193"/>
      <c r="AE201" s="459">
        <v>0</v>
      </c>
      <c r="AF201" s="460"/>
      <c r="AG201" s="460"/>
      <c r="AH201" s="461"/>
      <c r="AI201" s="453" t="s">
        <v>687</v>
      </c>
      <c r="AJ201" s="454"/>
      <c r="AK201" s="454"/>
      <c r="AL201" s="455"/>
      <c r="AM201" s="453" t="s">
        <v>687</v>
      </c>
      <c r="AN201" s="454"/>
      <c r="AO201" s="454"/>
      <c r="AP201" s="455"/>
      <c r="AQ201" s="498">
        <f t="shared" ref="AQ201" si="170">AQ189+SUM(AQ194:AT200)</f>
        <v>0</v>
      </c>
      <c r="AR201" s="498"/>
      <c r="AS201" s="498"/>
      <c r="AT201" s="498"/>
      <c r="AU201" s="498">
        <f t="shared" ref="AU201" si="171">AU189+SUM(AU194:AX200)</f>
        <v>0</v>
      </c>
      <c r="AV201" s="498"/>
      <c r="AW201" s="498"/>
      <c r="AX201" s="498"/>
      <c r="AY201" s="498">
        <f t="shared" ref="AY201" si="172">AY189+SUM(AY194:BB200)</f>
        <v>0</v>
      </c>
      <c r="AZ201" s="498"/>
      <c r="BA201" s="498"/>
      <c r="BB201" s="498"/>
      <c r="BC201" s="498">
        <f t="shared" ref="BC201" si="173">BC189+SUM(BC194:BF200)</f>
        <v>0</v>
      </c>
      <c r="BD201" s="498"/>
      <c r="BE201" s="498"/>
      <c r="BF201" s="498"/>
      <c r="BG201" s="498">
        <f t="shared" ref="BG201" si="174">BG189+SUM(BG194:BJ200)</f>
        <v>0</v>
      </c>
      <c r="BH201" s="498"/>
      <c r="BI201" s="498"/>
      <c r="BJ201" s="498"/>
      <c r="BK201" s="498">
        <f t="shared" ref="BK201" si="175">BK189+SUM(BK194:BN200)</f>
        <v>0</v>
      </c>
      <c r="BL201" s="498"/>
      <c r="BM201" s="498"/>
      <c r="BN201" s="498"/>
      <c r="BO201" s="172" t="str">
        <f>IF(AQ201&gt;0,BK201/AQ201,"n.é.")</f>
        <v>n.é.</v>
      </c>
      <c r="BP201" s="173"/>
    </row>
    <row r="202" spans="1:68" ht="20.100000000000001" customHeight="1">
      <c r="A202" s="438">
        <v>192</v>
      </c>
      <c r="B202" s="363"/>
      <c r="C202" s="194" t="s">
        <v>425</v>
      </c>
      <c r="D202" s="195"/>
      <c r="E202" s="195"/>
      <c r="F202" s="195"/>
      <c r="G202" s="195"/>
      <c r="H202" s="195"/>
      <c r="I202" s="195"/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  <c r="AA202" s="195"/>
      <c r="AB202" s="196"/>
      <c r="AC202" s="197" t="s">
        <v>426</v>
      </c>
      <c r="AD202" s="198"/>
      <c r="AE202" s="491"/>
      <c r="AF202" s="492"/>
      <c r="AG202" s="492"/>
      <c r="AH202" s="493"/>
      <c r="AI202" s="497"/>
      <c r="AJ202" s="497"/>
      <c r="AK202" s="497"/>
      <c r="AL202" s="497"/>
      <c r="AM202" s="497"/>
      <c r="AN202" s="497"/>
      <c r="AO202" s="497"/>
      <c r="AP202" s="497"/>
      <c r="AQ202" s="491"/>
      <c r="AR202" s="492"/>
      <c r="AS202" s="492"/>
      <c r="AT202" s="493"/>
      <c r="AU202" s="497"/>
      <c r="AV202" s="497"/>
      <c r="AW202" s="497"/>
      <c r="AX202" s="497"/>
      <c r="AY202" s="497"/>
      <c r="AZ202" s="497"/>
      <c r="BA202" s="497"/>
      <c r="BB202" s="497"/>
      <c r="BC202" s="497"/>
      <c r="BD202" s="497"/>
      <c r="BE202" s="497"/>
      <c r="BF202" s="497"/>
      <c r="BG202" s="497"/>
      <c r="BH202" s="497"/>
      <c r="BI202" s="497"/>
      <c r="BJ202" s="497"/>
      <c r="BK202" s="497"/>
      <c r="BL202" s="497"/>
      <c r="BM202" s="497"/>
      <c r="BN202" s="497"/>
      <c r="BO202" s="172" t="str">
        <f t="shared" si="127"/>
        <v>n.é.</v>
      </c>
      <c r="BP202" s="173"/>
    </row>
    <row r="203" spans="1:68" ht="20.100000000000001" customHeight="1">
      <c r="A203" s="438">
        <v>193</v>
      </c>
      <c r="B203" s="363"/>
      <c r="C203" s="174" t="s">
        <v>427</v>
      </c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6"/>
      <c r="AC203" s="197" t="s">
        <v>428</v>
      </c>
      <c r="AD203" s="198"/>
      <c r="AE203" s="491"/>
      <c r="AF203" s="492"/>
      <c r="AG203" s="492"/>
      <c r="AH203" s="493"/>
      <c r="AI203" s="497"/>
      <c r="AJ203" s="497"/>
      <c r="AK203" s="497"/>
      <c r="AL203" s="497"/>
      <c r="AM203" s="497"/>
      <c r="AN203" s="497"/>
      <c r="AO203" s="497"/>
      <c r="AP203" s="497"/>
      <c r="AQ203" s="491"/>
      <c r="AR203" s="492"/>
      <c r="AS203" s="492"/>
      <c r="AT203" s="493"/>
      <c r="AU203" s="497"/>
      <c r="AV203" s="497"/>
      <c r="AW203" s="497"/>
      <c r="AX203" s="497"/>
      <c r="AY203" s="497"/>
      <c r="AZ203" s="497"/>
      <c r="BA203" s="497"/>
      <c r="BB203" s="497"/>
      <c r="BC203" s="497"/>
      <c r="BD203" s="497"/>
      <c r="BE203" s="497"/>
      <c r="BF203" s="497"/>
      <c r="BG203" s="497"/>
      <c r="BH203" s="497"/>
      <c r="BI203" s="497"/>
      <c r="BJ203" s="497"/>
      <c r="BK203" s="497"/>
      <c r="BL203" s="497"/>
      <c r="BM203" s="497"/>
      <c r="BN203" s="497"/>
      <c r="BO203" s="172" t="str">
        <f t="shared" si="127"/>
        <v>n.é.</v>
      </c>
      <c r="BP203" s="173"/>
    </row>
    <row r="204" spans="1:68" ht="20.100000000000001" customHeight="1">
      <c r="A204" s="438">
        <v>194</v>
      </c>
      <c r="B204" s="363"/>
      <c r="C204" s="194" t="s">
        <v>429</v>
      </c>
      <c r="D204" s="195"/>
      <c r="E204" s="195"/>
      <c r="F204" s="195"/>
      <c r="G204" s="195"/>
      <c r="H204" s="195"/>
      <c r="I204" s="195"/>
      <c r="J204" s="195"/>
      <c r="K204" s="195"/>
      <c r="L204" s="195"/>
      <c r="M204" s="195"/>
      <c r="N204" s="195"/>
      <c r="O204" s="195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  <c r="AA204" s="195"/>
      <c r="AB204" s="196"/>
      <c r="AC204" s="197" t="s">
        <v>430</v>
      </c>
      <c r="AD204" s="198"/>
      <c r="AE204" s="491"/>
      <c r="AF204" s="492"/>
      <c r="AG204" s="492"/>
      <c r="AH204" s="493"/>
      <c r="AI204" s="497"/>
      <c r="AJ204" s="497"/>
      <c r="AK204" s="497"/>
      <c r="AL204" s="497"/>
      <c r="AM204" s="497"/>
      <c r="AN204" s="497"/>
      <c r="AO204" s="497"/>
      <c r="AP204" s="497"/>
      <c r="AQ204" s="491"/>
      <c r="AR204" s="492"/>
      <c r="AS204" s="492"/>
      <c r="AT204" s="493"/>
      <c r="AU204" s="497"/>
      <c r="AV204" s="497"/>
      <c r="AW204" s="497"/>
      <c r="AX204" s="497"/>
      <c r="AY204" s="497"/>
      <c r="AZ204" s="497"/>
      <c r="BA204" s="497"/>
      <c r="BB204" s="497"/>
      <c r="BC204" s="497"/>
      <c r="BD204" s="497"/>
      <c r="BE204" s="497"/>
      <c r="BF204" s="497"/>
      <c r="BG204" s="497"/>
      <c r="BH204" s="497"/>
      <c r="BI204" s="497"/>
      <c r="BJ204" s="497"/>
      <c r="BK204" s="497"/>
      <c r="BL204" s="497"/>
      <c r="BM204" s="497"/>
      <c r="BN204" s="497"/>
      <c r="BO204" s="172" t="str">
        <f t="shared" si="127"/>
        <v>n.é.</v>
      </c>
      <c r="BP204" s="173"/>
    </row>
    <row r="205" spans="1:68" ht="20.100000000000001" customHeight="1">
      <c r="A205" s="438">
        <v>195</v>
      </c>
      <c r="B205" s="363"/>
      <c r="C205" s="194" t="s">
        <v>431</v>
      </c>
      <c r="D205" s="195"/>
      <c r="E205" s="195"/>
      <c r="F205" s="195"/>
      <c r="G205" s="195"/>
      <c r="H205" s="195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  <c r="AA205" s="195"/>
      <c r="AB205" s="196"/>
      <c r="AC205" s="197" t="s">
        <v>432</v>
      </c>
      <c r="AD205" s="198"/>
      <c r="AE205" s="491"/>
      <c r="AF205" s="492"/>
      <c r="AG205" s="492"/>
      <c r="AH205" s="493"/>
      <c r="AI205" s="497"/>
      <c r="AJ205" s="497"/>
      <c r="AK205" s="497"/>
      <c r="AL205" s="497"/>
      <c r="AM205" s="497"/>
      <c r="AN205" s="497"/>
      <c r="AO205" s="497"/>
      <c r="AP205" s="497"/>
      <c r="AQ205" s="491"/>
      <c r="AR205" s="492"/>
      <c r="AS205" s="492"/>
      <c r="AT205" s="493"/>
      <c r="AU205" s="497"/>
      <c r="AV205" s="497"/>
      <c r="AW205" s="497"/>
      <c r="AX205" s="497"/>
      <c r="AY205" s="497"/>
      <c r="AZ205" s="497"/>
      <c r="BA205" s="497"/>
      <c r="BB205" s="497"/>
      <c r="BC205" s="497"/>
      <c r="BD205" s="497"/>
      <c r="BE205" s="497"/>
      <c r="BF205" s="497"/>
      <c r="BG205" s="497"/>
      <c r="BH205" s="497"/>
      <c r="BI205" s="497"/>
      <c r="BJ205" s="497"/>
      <c r="BK205" s="497"/>
      <c r="BL205" s="497"/>
      <c r="BM205" s="497"/>
      <c r="BN205" s="497"/>
      <c r="BO205" s="172" t="str">
        <f t="shared" si="127"/>
        <v>n.é.</v>
      </c>
      <c r="BP205" s="173"/>
    </row>
    <row r="206" spans="1:68" ht="20.100000000000001" customHeight="1">
      <c r="A206" s="439">
        <v>196</v>
      </c>
      <c r="B206" s="423"/>
      <c r="C206" s="199" t="s">
        <v>489</v>
      </c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200"/>
      <c r="Q206" s="200"/>
      <c r="R206" s="200"/>
      <c r="S206" s="200"/>
      <c r="T206" s="200"/>
      <c r="U206" s="200"/>
      <c r="V206" s="200"/>
      <c r="W206" s="200"/>
      <c r="X206" s="200"/>
      <c r="Y206" s="200"/>
      <c r="Z206" s="200"/>
      <c r="AA206" s="200"/>
      <c r="AB206" s="201"/>
      <c r="AC206" s="192" t="s">
        <v>433</v>
      </c>
      <c r="AD206" s="193"/>
      <c r="AE206" s="459">
        <v>0</v>
      </c>
      <c r="AF206" s="460"/>
      <c r="AG206" s="460"/>
      <c r="AH206" s="461"/>
      <c r="AI206" s="453" t="s">
        <v>687</v>
      </c>
      <c r="AJ206" s="454"/>
      <c r="AK206" s="454"/>
      <c r="AL206" s="455"/>
      <c r="AM206" s="453" t="s">
        <v>687</v>
      </c>
      <c r="AN206" s="454"/>
      <c r="AO206" s="454"/>
      <c r="AP206" s="455"/>
      <c r="AQ206" s="498">
        <f t="shared" ref="AQ206" si="176">SUM(AQ202:AT205)</f>
        <v>0</v>
      </c>
      <c r="AR206" s="498"/>
      <c r="AS206" s="498"/>
      <c r="AT206" s="498"/>
      <c r="AU206" s="498">
        <f t="shared" ref="AU206" si="177">SUM(AU202:AX205)</f>
        <v>0</v>
      </c>
      <c r="AV206" s="498"/>
      <c r="AW206" s="498"/>
      <c r="AX206" s="498"/>
      <c r="AY206" s="498">
        <f t="shared" ref="AY206" si="178">SUM(AY202:BB205)</f>
        <v>0</v>
      </c>
      <c r="AZ206" s="498"/>
      <c r="BA206" s="498"/>
      <c r="BB206" s="498"/>
      <c r="BC206" s="498">
        <f t="shared" ref="BC206" si="179">SUM(BC202:BF205)</f>
        <v>0</v>
      </c>
      <c r="BD206" s="498"/>
      <c r="BE206" s="498"/>
      <c r="BF206" s="498"/>
      <c r="BG206" s="498">
        <f t="shared" ref="BG206" si="180">SUM(BG202:BJ205)</f>
        <v>0</v>
      </c>
      <c r="BH206" s="498"/>
      <c r="BI206" s="498"/>
      <c r="BJ206" s="498"/>
      <c r="BK206" s="498">
        <f t="shared" ref="BK206" si="181">SUM(BK202:BN205)</f>
        <v>0</v>
      </c>
      <c r="BL206" s="498"/>
      <c r="BM206" s="498"/>
      <c r="BN206" s="498"/>
      <c r="BO206" s="172" t="str">
        <f>IF(AQ206&gt;0,BK206/AQ206,"n.é.")</f>
        <v>n.é.</v>
      </c>
      <c r="BP206" s="173"/>
    </row>
    <row r="207" spans="1:68" ht="20.100000000000001" customHeight="1">
      <c r="A207" s="438">
        <v>197</v>
      </c>
      <c r="B207" s="363"/>
      <c r="C207" s="174" t="s">
        <v>434</v>
      </c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6"/>
      <c r="AC207" s="197" t="s">
        <v>435</v>
      </c>
      <c r="AD207" s="198"/>
      <c r="AE207" s="456"/>
      <c r="AF207" s="457"/>
      <c r="AG207" s="457"/>
      <c r="AH207" s="458"/>
      <c r="AI207" s="503"/>
      <c r="AJ207" s="503"/>
      <c r="AK207" s="503"/>
      <c r="AL207" s="503"/>
      <c r="AM207" s="503"/>
      <c r="AN207" s="503"/>
      <c r="AO207" s="503"/>
      <c r="AP207" s="503"/>
      <c r="AQ207" s="456"/>
      <c r="AR207" s="457"/>
      <c r="AS207" s="457"/>
      <c r="AT207" s="458"/>
      <c r="AU207" s="503"/>
      <c r="AV207" s="503"/>
      <c r="AW207" s="503"/>
      <c r="AX207" s="503"/>
      <c r="AY207" s="503"/>
      <c r="AZ207" s="503"/>
      <c r="BA207" s="503"/>
      <c r="BB207" s="503"/>
      <c r="BC207" s="503"/>
      <c r="BD207" s="503"/>
      <c r="BE207" s="503"/>
      <c r="BF207" s="503"/>
      <c r="BG207" s="503"/>
      <c r="BH207" s="503"/>
      <c r="BI207" s="503"/>
      <c r="BJ207" s="503"/>
      <c r="BK207" s="503"/>
      <c r="BL207" s="503"/>
      <c r="BM207" s="503"/>
      <c r="BN207" s="503"/>
      <c r="BO207" s="140" t="str">
        <f t="shared" si="127"/>
        <v>n.é.</v>
      </c>
      <c r="BP207" s="141"/>
    </row>
    <row r="208" spans="1:68" ht="20.100000000000001" customHeight="1">
      <c r="A208" s="440">
        <v>198</v>
      </c>
      <c r="B208" s="377"/>
      <c r="C208" s="216" t="s">
        <v>618</v>
      </c>
      <c r="D208" s="217"/>
      <c r="E208" s="217"/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8"/>
      <c r="AC208" s="219" t="s">
        <v>436</v>
      </c>
      <c r="AD208" s="220"/>
      <c r="AE208" s="479">
        <v>0</v>
      </c>
      <c r="AF208" s="480"/>
      <c r="AG208" s="480"/>
      <c r="AH208" s="481"/>
      <c r="AI208" s="476" t="s">
        <v>687</v>
      </c>
      <c r="AJ208" s="477"/>
      <c r="AK208" s="477"/>
      <c r="AL208" s="478"/>
      <c r="AM208" s="476" t="s">
        <v>687</v>
      </c>
      <c r="AN208" s="477"/>
      <c r="AO208" s="477"/>
      <c r="AP208" s="478"/>
      <c r="AQ208" s="508">
        <f>AQ201+AQ206+AQ207</f>
        <v>0</v>
      </c>
      <c r="AR208" s="508"/>
      <c r="AS208" s="508"/>
      <c r="AT208" s="508"/>
      <c r="AU208" s="508">
        <f t="shared" ref="AU208" si="182">AU201+AU206+AU207</f>
        <v>0</v>
      </c>
      <c r="AV208" s="508"/>
      <c r="AW208" s="508"/>
      <c r="AX208" s="508"/>
      <c r="AY208" s="508">
        <f t="shared" ref="AY208" si="183">AY201+AY206+AY207</f>
        <v>0</v>
      </c>
      <c r="AZ208" s="508"/>
      <c r="BA208" s="508"/>
      <c r="BB208" s="508"/>
      <c r="BC208" s="508">
        <f t="shared" ref="BC208" si="184">BC201+BC206+BC207</f>
        <v>0</v>
      </c>
      <c r="BD208" s="508"/>
      <c r="BE208" s="508"/>
      <c r="BF208" s="508"/>
      <c r="BG208" s="508">
        <f t="shared" ref="BG208" si="185">BG201+BG206+BG207</f>
        <v>0</v>
      </c>
      <c r="BH208" s="508"/>
      <c r="BI208" s="508"/>
      <c r="BJ208" s="508"/>
      <c r="BK208" s="508">
        <f t="shared" ref="BK208" si="186">BK201+BK206+BK207</f>
        <v>0</v>
      </c>
      <c r="BL208" s="508"/>
      <c r="BM208" s="508"/>
      <c r="BN208" s="508"/>
      <c r="BO208" s="190" t="str">
        <f>IF(AQ208&gt;0,BK208/AQ208,"n.é.")</f>
        <v>n.é.</v>
      </c>
      <c r="BP208" s="191"/>
    </row>
    <row r="209" spans="1:68" ht="20.100000000000001" customHeight="1">
      <c r="A209" s="378">
        <v>199</v>
      </c>
      <c r="B209" s="379"/>
      <c r="C209" s="266" t="s">
        <v>491</v>
      </c>
      <c r="D209" s="267"/>
      <c r="E209" s="267"/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8"/>
      <c r="AC209" s="269"/>
      <c r="AD209" s="270"/>
      <c r="AE209" s="509">
        <v>65591</v>
      </c>
      <c r="AF209" s="510"/>
      <c r="AG209" s="510"/>
      <c r="AH209" s="511"/>
      <c r="AI209" s="504" t="s">
        <v>687</v>
      </c>
      <c r="AJ209" s="505"/>
      <c r="AK209" s="505"/>
      <c r="AL209" s="506"/>
      <c r="AM209" s="504" t="s">
        <v>687</v>
      </c>
      <c r="AN209" s="505"/>
      <c r="AO209" s="505"/>
      <c r="AP209" s="506"/>
      <c r="AQ209" s="507">
        <f t="shared" ref="AQ209" si="187">AQ185+AQ208</f>
        <v>74787</v>
      </c>
      <c r="AR209" s="507"/>
      <c r="AS209" s="507"/>
      <c r="AT209" s="507"/>
      <c r="AU209" s="507">
        <f t="shared" ref="AU209" si="188">AU185+AU208</f>
        <v>3096</v>
      </c>
      <c r="AV209" s="507"/>
      <c r="AW209" s="507"/>
      <c r="AX209" s="507"/>
      <c r="AY209" s="507">
        <f t="shared" ref="AY209" si="189">AY185+AY208</f>
        <v>71654</v>
      </c>
      <c r="AZ209" s="507"/>
      <c r="BA209" s="507"/>
      <c r="BB209" s="507"/>
      <c r="BC209" s="507">
        <f t="shared" ref="BC209" si="190">BC185+BC208</f>
        <v>0</v>
      </c>
      <c r="BD209" s="507"/>
      <c r="BE209" s="507"/>
      <c r="BF209" s="507"/>
      <c r="BG209" s="507">
        <f t="shared" ref="BG209" si="191">BG185+BG208</f>
        <v>54</v>
      </c>
      <c r="BH209" s="507"/>
      <c r="BI209" s="507"/>
      <c r="BJ209" s="507"/>
      <c r="BK209" s="507">
        <f t="shared" ref="BK209" si="192">BK185+BK208</f>
        <v>71654</v>
      </c>
      <c r="BL209" s="507"/>
      <c r="BM209" s="507"/>
      <c r="BN209" s="507"/>
      <c r="BO209" s="261">
        <f t="shared" si="127"/>
        <v>0.95810769251340477</v>
      </c>
      <c r="BP209" s="262"/>
    </row>
    <row r="212" spans="1:68">
      <c r="AE212" s="513">
        <f>AE92-AE209</f>
        <v>0</v>
      </c>
      <c r="AF212" s="514"/>
      <c r="AG212" s="514"/>
      <c r="AH212" s="515"/>
      <c r="AI212" s="509"/>
      <c r="AJ212" s="510"/>
      <c r="AK212" s="510"/>
      <c r="AL212" s="511"/>
      <c r="AM212" s="509"/>
      <c r="AN212" s="510"/>
      <c r="AO212" s="510"/>
      <c r="AP212" s="511"/>
      <c r="AQ212" s="516">
        <f>AQ92-AQ209</f>
        <v>0</v>
      </c>
      <c r="AR212" s="516"/>
      <c r="AS212" s="516"/>
      <c r="AT212" s="516"/>
      <c r="AU212" s="517"/>
      <c r="AV212" s="517"/>
      <c r="AW212" s="517"/>
      <c r="AX212" s="517"/>
      <c r="AY212" s="517"/>
      <c r="AZ212" s="517"/>
      <c r="BA212" s="517"/>
      <c r="BB212" s="517"/>
      <c r="BC212" s="517"/>
      <c r="BD212" s="517"/>
      <c r="BE212" s="517"/>
      <c r="BF212" s="517"/>
      <c r="BG212" s="517"/>
      <c r="BH212" s="517"/>
      <c r="BI212" s="517"/>
      <c r="BJ212" s="517"/>
      <c r="BK212" s="516">
        <f>BK92-BK209</f>
        <v>3133</v>
      </c>
      <c r="BL212" s="516"/>
      <c r="BM212" s="516"/>
      <c r="BN212" s="516"/>
      <c r="BO212" s="451"/>
      <c r="BP212" s="451"/>
    </row>
  </sheetData>
  <mergeCells count="2667">
    <mergeCell ref="BQ92:BR92"/>
    <mergeCell ref="AE212:AH212"/>
    <mergeCell ref="AI212:AL212"/>
    <mergeCell ref="AM212:AP212"/>
    <mergeCell ref="AQ212:AT212"/>
    <mergeCell ref="AU212:AX212"/>
    <mergeCell ref="AY212:BB212"/>
    <mergeCell ref="BC212:BF212"/>
    <mergeCell ref="BG212:BJ212"/>
    <mergeCell ref="BK212:BN212"/>
    <mergeCell ref="BO212:BP212"/>
    <mergeCell ref="AU209:AX209"/>
    <mergeCell ref="AY209:BB209"/>
    <mergeCell ref="BC209:BF209"/>
    <mergeCell ref="BG209:BJ209"/>
    <mergeCell ref="BK209:BN209"/>
    <mergeCell ref="BO209:BP209"/>
    <mergeCell ref="AY208:BB208"/>
    <mergeCell ref="BC208:BF208"/>
    <mergeCell ref="BG208:BJ208"/>
    <mergeCell ref="BK208:BN208"/>
    <mergeCell ref="BO208:BP208"/>
    <mergeCell ref="BC207:BF207"/>
    <mergeCell ref="BG207:BJ207"/>
    <mergeCell ref="BK207:BN207"/>
    <mergeCell ref="BO207:BP207"/>
    <mergeCell ref="AY206:BB206"/>
    <mergeCell ref="BC206:BF206"/>
    <mergeCell ref="BG206:BJ206"/>
    <mergeCell ref="BK206:BN206"/>
    <mergeCell ref="BO206:BP206"/>
    <mergeCell ref="AE204:AH204"/>
    <mergeCell ref="A209:B209"/>
    <mergeCell ref="C209:AB209"/>
    <mergeCell ref="AC209:AD209"/>
    <mergeCell ref="AM209:AP209"/>
    <mergeCell ref="AQ209:AT209"/>
    <mergeCell ref="A208:B208"/>
    <mergeCell ref="C208:AB208"/>
    <mergeCell ref="AC208:AD208"/>
    <mergeCell ref="AM208:AP208"/>
    <mergeCell ref="AQ208:AT208"/>
    <mergeCell ref="AU208:AX208"/>
    <mergeCell ref="AE208:AH208"/>
    <mergeCell ref="AE209:AH209"/>
    <mergeCell ref="AI208:AL208"/>
    <mergeCell ref="AI209:AL209"/>
    <mergeCell ref="AU207:AX207"/>
    <mergeCell ref="AY207:BB207"/>
    <mergeCell ref="A207:B207"/>
    <mergeCell ref="C207:AB207"/>
    <mergeCell ref="AC207:AD207"/>
    <mergeCell ref="AM207:AP207"/>
    <mergeCell ref="AQ207:AT207"/>
    <mergeCell ref="A206:B206"/>
    <mergeCell ref="C206:AB206"/>
    <mergeCell ref="AC206:AD206"/>
    <mergeCell ref="AM206:AP206"/>
    <mergeCell ref="AQ206:AT206"/>
    <mergeCell ref="AU206:AX206"/>
    <mergeCell ref="AE206:AH206"/>
    <mergeCell ref="AE207:AH207"/>
    <mergeCell ref="AI206:AL206"/>
    <mergeCell ref="AI207:AL207"/>
    <mergeCell ref="AU205:AX205"/>
    <mergeCell ref="AY205:BB205"/>
    <mergeCell ref="BC205:BF205"/>
    <mergeCell ref="BG205:BJ205"/>
    <mergeCell ref="BK205:BN205"/>
    <mergeCell ref="BO205:BP205"/>
    <mergeCell ref="AY204:BB204"/>
    <mergeCell ref="BC204:BF204"/>
    <mergeCell ref="BG204:BJ204"/>
    <mergeCell ref="BK204:BN204"/>
    <mergeCell ref="BO204:BP204"/>
    <mergeCell ref="A205:B205"/>
    <mergeCell ref="C205:AB205"/>
    <mergeCell ref="AC205:AD205"/>
    <mergeCell ref="AM205:AP205"/>
    <mergeCell ref="AQ205:AT205"/>
    <mergeCell ref="A204:B204"/>
    <mergeCell ref="C204:AB204"/>
    <mergeCell ref="AC204:AD204"/>
    <mergeCell ref="AM204:AP204"/>
    <mergeCell ref="AQ204:AT204"/>
    <mergeCell ref="AU204:AX204"/>
    <mergeCell ref="AE205:AH205"/>
    <mergeCell ref="AI204:AL204"/>
    <mergeCell ref="AI205:AL205"/>
    <mergeCell ref="AU203:AX203"/>
    <mergeCell ref="AY203:BB203"/>
    <mergeCell ref="BC203:BF203"/>
    <mergeCell ref="BG203:BJ203"/>
    <mergeCell ref="BK203:BN203"/>
    <mergeCell ref="BO203:BP203"/>
    <mergeCell ref="AY202:BB202"/>
    <mergeCell ref="BC202:BF202"/>
    <mergeCell ref="BG202:BJ202"/>
    <mergeCell ref="BK202:BN202"/>
    <mergeCell ref="BO202:BP202"/>
    <mergeCell ref="A203:B203"/>
    <mergeCell ref="C203:AB203"/>
    <mergeCell ref="AC203:AD203"/>
    <mergeCell ref="AM203:AP203"/>
    <mergeCell ref="AQ203:AT203"/>
    <mergeCell ref="A202:B202"/>
    <mergeCell ref="C202:AB202"/>
    <mergeCell ref="AC202:AD202"/>
    <mergeCell ref="AM202:AP202"/>
    <mergeCell ref="AQ202:AT202"/>
    <mergeCell ref="AU202:AX202"/>
    <mergeCell ref="AE202:AH202"/>
    <mergeCell ref="AE203:AH203"/>
    <mergeCell ref="AI202:AL202"/>
    <mergeCell ref="AI203:AL203"/>
    <mergeCell ref="AU201:AX201"/>
    <mergeCell ref="AY201:BB201"/>
    <mergeCell ref="BC201:BF201"/>
    <mergeCell ref="BG201:BJ201"/>
    <mergeCell ref="BK201:BN201"/>
    <mergeCell ref="BO201:BP201"/>
    <mergeCell ref="AY200:BB200"/>
    <mergeCell ref="BC200:BF200"/>
    <mergeCell ref="BG200:BJ200"/>
    <mergeCell ref="BK200:BN200"/>
    <mergeCell ref="BO200:BP200"/>
    <mergeCell ref="A201:B201"/>
    <mergeCell ref="C201:AB201"/>
    <mergeCell ref="AC201:AD201"/>
    <mergeCell ref="AM201:AP201"/>
    <mergeCell ref="AQ201:AT201"/>
    <mergeCell ref="A200:B200"/>
    <mergeCell ref="C200:AB200"/>
    <mergeCell ref="AC200:AD200"/>
    <mergeCell ref="AM200:AP200"/>
    <mergeCell ref="AQ200:AT200"/>
    <mergeCell ref="AU200:AX200"/>
    <mergeCell ref="AE200:AH200"/>
    <mergeCell ref="AE201:AH201"/>
    <mergeCell ref="AI200:AL200"/>
    <mergeCell ref="AI201:AL201"/>
    <mergeCell ref="AU199:AX199"/>
    <mergeCell ref="AY199:BB199"/>
    <mergeCell ref="BC199:BF199"/>
    <mergeCell ref="BG199:BJ199"/>
    <mergeCell ref="BK199:BN199"/>
    <mergeCell ref="BO199:BP199"/>
    <mergeCell ref="AY198:BB198"/>
    <mergeCell ref="BC198:BF198"/>
    <mergeCell ref="BG198:BJ198"/>
    <mergeCell ref="BK198:BN198"/>
    <mergeCell ref="BO198:BP198"/>
    <mergeCell ref="A199:B199"/>
    <mergeCell ref="C199:AB199"/>
    <mergeCell ref="AC199:AD199"/>
    <mergeCell ref="AM199:AP199"/>
    <mergeCell ref="AQ199:AT199"/>
    <mergeCell ref="A198:B198"/>
    <mergeCell ref="C198:AB198"/>
    <mergeCell ref="AC198:AD198"/>
    <mergeCell ref="AM198:AP198"/>
    <mergeCell ref="AQ198:AT198"/>
    <mergeCell ref="AU198:AX198"/>
    <mergeCell ref="AE198:AH198"/>
    <mergeCell ref="AE199:AH199"/>
    <mergeCell ref="AI198:AL198"/>
    <mergeCell ref="AI199:AL199"/>
    <mergeCell ref="AU197:AX197"/>
    <mergeCell ref="AY197:BB197"/>
    <mergeCell ref="BC197:BF197"/>
    <mergeCell ref="BG197:BJ197"/>
    <mergeCell ref="BK197:BN197"/>
    <mergeCell ref="BO197:BP197"/>
    <mergeCell ref="AY196:BB196"/>
    <mergeCell ref="BC196:BF196"/>
    <mergeCell ref="BG196:BJ196"/>
    <mergeCell ref="BK196:BN196"/>
    <mergeCell ref="BO196:BP196"/>
    <mergeCell ref="A197:B197"/>
    <mergeCell ref="C197:AB197"/>
    <mergeCell ref="AC197:AD197"/>
    <mergeCell ref="AM197:AP197"/>
    <mergeCell ref="AQ197:AT197"/>
    <mergeCell ref="A196:B196"/>
    <mergeCell ref="C196:AB196"/>
    <mergeCell ref="AC196:AD196"/>
    <mergeCell ref="AM196:AP196"/>
    <mergeCell ref="AQ196:AT196"/>
    <mergeCell ref="AU196:AX196"/>
    <mergeCell ref="AE196:AH196"/>
    <mergeCell ref="AE197:AH197"/>
    <mergeCell ref="AI196:AL196"/>
    <mergeCell ref="AI197:AL197"/>
    <mergeCell ref="AU195:AX195"/>
    <mergeCell ref="AY195:BB195"/>
    <mergeCell ref="BC195:BF195"/>
    <mergeCell ref="BG195:BJ195"/>
    <mergeCell ref="BK195:BN195"/>
    <mergeCell ref="BO195:BP195"/>
    <mergeCell ref="AY194:BB194"/>
    <mergeCell ref="BC194:BF194"/>
    <mergeCell ref="BG194:BJ194"/>
    <mergeCell ref="BK194:BN194"/>
    <mergeCell ref="BO194:BP194"/>
    <mergeCell ref="A195:B195"/>
    <mergeCell ref="C195:AB195"/>
    <mergeCell ref="AC195:AD195"/>
    <mergeCell ref="AM195:AP195"/>
    <mergeCell ref="AQ195:AT195"/>
    <mergeCell ref="A194:B194"/>
    <mergeCell ref="C194:AB194"/>
    <mergeCell ref="AC194:AD194"/>
    <mergeCell ref="AM194:AP194"/>
    <mergeCell ref="AQ194:AT194"/>
    <mergeCell ref="AU194:AX194"/>
    <mergeCell ref="AE194:AH194"/>
    <mergeCell ref="AE195:AH195"/>
    <mergeCell ref="AI194:AL194"/>
    <mergeCell ref="AI195:AL195"/>
    <mergeCell ref="AU193:AX193"/>
    <mergeCell ref="AY193:BB193"/>
    <mergeCell ref="BC193:BF193"/>
    <mergeCell ref="BG193:BJ193"/>
    <mergeCell ref="BK193:BN193"/>
    <mergeCell ref="BO193:BP193"/>
    <mergeCell ref="AY192:BB192"/>
    <mergeCell ref="BC192:BF192"/>
    <mergeCell ref="BG192:BJ192"/>
    <mergeCell ref="BK192:BN192"/>
    <mergeCell ref="BO192:BP192"/>
    <mergeCell ref="A193:B193"/>
    <mergeCell ref="C193:AB193"/>
    <mergeCell ref="AC193:AD193"/>
    <mergeCell ref="AM193:AP193"/>
    <mergeCell ref="AQ193:AT193"/>
    <mergeCell ref="A192:B192"/>
    <mergeCell ref="C192:AB192"/>
    <mergeCell ref="AC192:AD192"/>
    <mergeCell ref="AM192:AP192"/>
    <mergeCell ref="AQ192:AT192"/>
    <mergeCell ref="AU192:AX192"/>
    <mergeCell ref="AE192:AH192"/>
    <mergeCell ref="AE193:AH193"/>
    <mergeCell ref="AI192:AL192"/>
    <mergeCell ref="AI193:AL193"/>
    <mergeCell ref="AU191:AX191"/>
    <mergeCell ref="AY191:BB191"/>
    <mergeCell ref="BC191:BF191"/>
    <mergeCell ref="BG191:BJ191"/>
    <mergeCell ref="BK191:BN191"/>
    <mergeCell ref="BO191:BP191"/>
    <mergeCell ref="AY190:BB190"/>
    <mergeCell ref="BC190:BF190"/>
    <mergeCell ref="BG190:BJ190"/>
    <mergeCell ref="BK190:BN190"/>
    <mergeCell ref="BO190:BP190"/>
    <mergeCell ref="A191:B191"/>
    <mergeCell ref="C191:AB191"/>
    <mergeCell ref="AC191:AD191"/>
    <mergeCell ref="AM191:AP191"/>
    <mergeCell ref="AQ191:AT191"/>
    <mergeCell ref="A190:B190"/>
    <mergeCell ref="C190:AB190"/>
    <mergeCell ref="AC190:AD190"/>
    <mergeCell ref="AM190:AP190"/>
    <mergeCell ref="AQ190:AT190"/>
    <mergeCell ref="AU190:AX190"/>
    <mergeCell ref="AE190:AH190"/>
    <mergeCell ref="AE191:AH191"/>
    <mergeCell ref="AI190:AL190"/>
    <mergeCell ref="AI191:AL191"/>
    <mergeCell ref="AU189:AX189"/>
    <mergeCell ref="AY189:BB189"/>
    <mergeCell ref="BC189:BF189"/>
    <mergeCell ref="BG189:BJ189"/>
    <mergeCell ref="BK189:BN189"/>
    <mergeCell ref="BO189:BP189"/>
    <mergeCell ref="AY188:BB188"/>
    <mergeCell ref="BC188:BF188"/>
    <mergeCell ref="BG188:BJ188"/>
    <mergeCell ref="BK188:BN188"/>
    <mergeCell ref="BO188:BP188"/>
    <mergeCell ref="A189:B189"/>
    <mergeCell ref="C189:AB189"/>
    <mergeCell ref="AC189:AD189"/>
    <mergeCell ref="AM189:AP189"/>
    <mergeCell ref="AQ189:AT189"/>
    <mergeCell ref="A188:B188"/>
    <mergeCell ref="C188:AB188"/>
    <mergeCell ref="AC188:AD188"/>
    <mergeCell ref="AM188:AP188"/>
    <mergeCell ref="AQ188:AT188"/>
    <mergeCell ref="AU188:AX188"/>
    <mergeCell ref="AE188:AH188"/>
    <mergeCell ref="AE189:AH189"/>
    <mergeCell ref="AI188:AL188"/>
    <mergeCell ref="AI189:AL189"/>
    <mergeCell ref="AU187:AX187"/>
    <mergeCell ref="AY187:BB187"/>
    <mergeCell ref="BC187:BF187"/>
    <mergeCell ref="BG187:BJ187"/>
    <mergeCell ref="BK187:BN187"/>
    <mergeCell ref="BO187:BP187"/>
    <mergeCell ref="AY186:BB186"/>
    <mergeCell ref="BC186:BF186"/>
    <mergeCell ref="BG186:BJ186"/>
    <mergeCell ref="BK186:BN186"/>
    <mergeCell ref="BO186:BP186"/>
    <mergeCell ref="A187:B187"/>
    <mergeCell ref="C187:AB187"/>
    <mergeCell ref="AC187:AD187"/>
    <mergeCell ref="AM187:AP187"/>
    <mergeCell ref="AQ187:AT187"/>
    <mergeCell ref="A186:B186"/>
    <mergeCell ref="C186:AB186"/>
    <mergeCell ref="AC186:AD186"/>
    <mergeCell ref="AM186:AP186"/>
    <mergeCell ref="AQ186:AT186"/>
    <mergeCell ref="AU186:AX186"/>
    <mergeCell ref="AE186:AH186"/>
    <mergeCell ref="AE187:AH187"/>
    <mergeCell ref="AI186:AL186"/>
    <mergeCell ref="AI187:AL187"/>
    <mergeCell ref="AU185:AX185"/>
    <mergeCell ref="AY185:BB185"/>
    <mergeCell ref="BC185:BF185"/>
    <mergeCell ref="BG185:BJ185"/>
    <mergeCell ref="BK185:BN185"/>
    <mergeCell ref="BO185:BP185"/>
    <mergeCell ref="AY184:BB184"/>
    <mergeCell ref="BC184:BF184"/>
    <mergeCell ref="BG184:BJ184"/>
    <mergeCell ref="BK184:BN184"/>
    <mergeCell ref="BO184:BP184"/>
    <mergeCell ref="A185:B185"/>
    <mergeCell ref="C185:AB185"/>
    <mergeCell ref="AC185:AD185"/>
    <mergeCell ref="AM185:AP185"/>
    <mergeCell ref="AQ185:AT185"/>
    <mergeCell ref="A184:B184"/>
    <mergeCell ref="C184:AB184"/>
    <mergeCell ref="AC184:AD184"/>
    <mergeCell ref="AM184:AP184"/>
    <mergeCell ref="AQ184:AT184"/>
    <mergeCell ref="AU184:AX184"/>
    <mergeCell ref="AE184:AH184"/>
    <mergeCell ref="AE185:AH185"/>
    <mergeCell ref="AI184:AL184"/>
    <mergeCell ref="AI185:AL185"/>
    <mergeCell ref="AU183:AX183"/>
    <mergeCell ref="AY183:BB183"/>
    <mergeCell ref="BC183:BF183"/>
    <mergeCell ref="BG183:BJ183"/>
    <mergeCell ref="BK183:BN183"/>
    <mergeCell ref="BO183:BP183"/>
    <mergeCell ref="AY182:BB182"/>
    <mergeCell ref="BC182:BF182"/>
    <mergeCell ref="BG182:BJ182"/>
    <mergeCell ref="BK182:BN182"/>
    <mergeCell ref="BO182:BP182"/>
    <mergeCell ref="A183:B183"/>
    <mergeCell ref="C183:AB183"/>
    <mergeCell ref="AC183:AD183"/>
    <mergeCell ref="AM183:AP183"/>
    <mergeCell ref="AQ183:AT183"/>
    <mergeCell ref="A182:B182"/>
    <mergeCell ref="C182:AB182"/>
    <mergeCell ref="AC182:AD182"/>
    <mergeCell ref="AM182:AP182"/>
    <mergeCell ref="AQ182:AT182"/>
    <mergeCell ref="AU182:AX182"/>
    <mergeCell ref="AE182:AH182"/>
    <mergeCell ref="AE183:AH183"/>
    <mergeCell ref="AI182:AL182"/>
    <mergeCell ref="AI183:AL183"/>
    <mergeCell ref="AU181:AX181"/>
    <mergeCell ref="AY181:BB181"/>
    <mergeCell ref="BC181:BF181"/>
    <mergeCell ref="BG181:BJ181"/>
    <mergeCell ref="BK181:BN181"/>
    <mergeCell ref="BO181:BP181"/>
    <mergeCell ref="AY180:BB180"/>
    <mergeCell ref="BC180:BF180"/>
    <mergeCell ref="BG180:BJ180"/>
    <mergeCell ref="BK180:BN180"/>
    <mergeCell ref="BO180:BP180"/>
    <mergeCell ref="A181:B181"/>
    <mergeCell ref="C181:AB181"/>
    <mergeCell ref="AC181:AD181"/>
    <mergeCell ref="AM181:AP181"/>
    <mergeCell ref="AQ181:AT181"/>
    <mergeCell ref="A180:B180"/>
    <mergeCell ref="C180:AB180"/>
    <mergeCell ref="AC180:AD180"/>
    <mergeCell ref="AM180:AP180"/>
    <mergeCell ref="AQ180:AT180"/>
    <mergeCell ref="AU180:AX180"/>
    <mergeCell ref="AE180:AH180"/>
    <mergeCell ref="AE181:AH181"/>
    <mergeCell ref="AI180:AL180"/>
    <mergeCell ref="AI181:AL181"/>
    <mergeCell ref="AU179:AX179"/>
    <mergeCell ref="AY179:BB179"/>
    <mergeCell ref="BC179:BF179"/>
    <mergeCell ref="BG179:BJ179"/>
    <mergeCell ref="BK179:BN179"/>
    <mergeCell ref="BO179:BP179"/>
    <mergeCell ref="AY178:BB178"/>
    <mergeCell ref="BC178:BF178"/>
    <mergeCell ref="BG178:BJ178"/>
    <mergeCell ref="BK178:BN178"/>
    <mergeCell ref="BO178:BP178"/>
    <mergeCell ref="A179:B179"/>
    <mergeCell ref="C179:AB179"/>
    <mergeCell ref="AC179:AD179"/>
    <mergeCell ref="AM179:AP179"/>
    <mergeCell ref="AQ179:AT179"/>
    <mergeCell ref="A178:B178"/>
    <mergeCell ref="C178:AB178"/>
    <mergeCell ref="AC178:AD178"/>
    <mergeCell ref="AM178:AP178"/>
    <mergeCell ref="AQ178:AT178"/>
    <mergeCell ref="AU178:AX178"/>
    <mergeCell ref="AE178:AH178"/>
    <mergeCell ref="AE179:AH179"/>
    <mergeCell ref="AI178:AL178"/>
    <mergeCell ref="AI179:AL179"/>
    <mergeCell ref="AU177:AX177"/>
    <mergeCell ref="AY177:BB177"/>
    <mergeCell ref="BC177:BF177"/>
    <mergeCell ref="BG177:BJ177"/>
    <mergeCell ref="BK177:BN177"/>
    <mergeCell ref="BO177:BP177"/>
    <mergeCell ref="AY176:BB176"/>
    <mergeCell ref="BC176:BF176"/>
    <mergeCell ref="BG176:BJ176"/>
    <mergeCell ref="BK176:BN176"/>
    <mergeCell ref="BO176:BP176"/>
    <mergeCell ref="A177:B177"/>
    <mergeCell ref="C177:AB177"/>
    <mergeCell ref="AC177:AD177"/>
    <mergeCell ref="AM177:AP177"/>
    <mergeCell ref="AQ177:AT177"/>
    <mergeCell ref="A176:B176"/>
    <mergeCell ref="C176:AB176"/>
    <mergeCell ref="AC176:AD176"/>
    <mergeCell ref="AM176:AP176"/>
    <mergeCell ref="AQ176:AT176"/>
    <mergeCell ref="AU176:AX176"/>
    <mergeCell ref="AE176:AH176"/>
    <mergeCell ref="AE177:AH177"/>
    <mergeCell ref="AI176:AL176"/>
    <mergeCell ref="AI177:AL177"/>
    <mergeCell ref="AU175:AX175"/>
    <mergeCell ref="AY175:BB175"/>
    <mergeCell ref="BC175:BF175"/>
    <mergeCell ref="BG175:BJ175"/>
    <mergeCell ref="BK175:BN175"/>
    <mergeCell ref="BO175:BP175"/>
    <mergeCell ref="AY174:BB174"/>
    <mergeCell ref="BC174:BF174"/>
    <mergeCell ref="BG174:BJ174"/>
    <mergeCell ref="BK174:BN174"/>
    <mergeCell ref="BO174:BP174"/>
    <mergeCell ref="A175:B175"/>
    <mergeCell ref="C175:AB175"/>
    <mergeCell ref="AC175:AD175"/>
    <mergeCell ref="AM175:AP175"/>
    <mergeCell ref="AQ175:AT175"/>
    <mergeCell ref="A174:B174"/>
    <mergeCell ref="C174:AB174"/>
    <mergeCell ref="AC174:AD174"/>
    <mergeCell ref="AM174:AP174"/>
    <mergeCell ref="AQ174:AT174"/>
    <mergeCell ref="AU174:AX174"/>
    <mergeCell ref="AE174:AH174"/>
    <mergeCell ref="AE175:AH175"/>
    <mergeCell ref="AI174:AL174"/>
    <mergeCell ref="AI175:AL175"/>
    <mergeCell ref="AU173:AX173"/>
    <mergeCell ref="AY173:BB173"/>
    <mergeCell ref="BC173:BF173"/>
    <mergeCell ref="BG173:BJ173"/>
    <mergeCell ref="BK173:BN173"/>
    <mergeCell ref="BO173:BP173"/>
    <mergeCell ref="AY172:BB172"/>
    <mergeCell ref="BC172:BF172"/>
    <mergeCell ref="BG172:BJ172"/>
    <mergeCell ref="BK172:BN172"/>
    <mergeCell ref="BO172:BP172"/>
    <mergeCell ref="A173:B173"/>
    <mergeCell ref="C173:AB173"/>
    <mergeCell ref="AC173:AD173"/>
    <mergeCell ref="AM173:AP173"/>
    <mergeCell ref="AQ173:AT173"/>
    <mergeCell ref="A172:B172"/>
    <mergeCell ref="C172:AB172"/>
    <mergeCell ref="AC172:AD172"/>
    <mergeCell ref="AM172:AP172"/>
    <mergeCell ref="AQ172:AT172"/>
    <mergeCell ref="AU172:AX172"/>
    <mergeCell ref="AE172:AH172"/>
    <mergeCell ref="AE173:AH173"/>
    <mergeCell ref="AI172:AL172"/>
    <mergeCell ref="AI173:AL173"/>
    <mergeCell ref="AU171:AX171"/>
    <mergeCell ref="AY171:BB171"/>
    <mergeCell ref="BC171:BF171"/>
    <mergeCell ref="BG171:BJ171"/>
    <mergeCell ref="BK171:BN171"/>
    <mergeCell ref="BO171:BP171"/>
    <mergeCell ref="AY170:BB170"/>
    <mergeCell ref="BC170:BF170"/>
    <mergeCell ref="BG170:BJ170"/>
    <mergeCell ref="BK170:BN170"/>
    <mergeCell ref="BO170:BP170"/>
    <mergeCell ref="A171:B171"/>
    <mergeCell ref="C171:AB171"/>
    <mergeCell ref="AC171:AD171"/>
    <mergeCell ref="AM171:AP171"/>
    <mergeCell ref="AQ171:AT171"/>
    <mergeCell ref="A170:B170"/>
    <mergeCell ref="C170:AB170"/>
    <mergeCell ref="AC170:AD170"/>
    <mergeCell ref="AM170:AP170"/>
    <mergeCell ref="AQ170:AT170"/>
    <mergeCell ref="AU170:AX170"/>
    <mergeCell ref="AE170:AH170"/>
    <mergeCell ref="AE171:AH171"/>
    <mergeCell ref="AI170:AL170"/>
    <mergeCell ref="AI171:AL171"/>
    <mergeCell ref="AU169:AX169"/>
    <mergeCell ref="AY169:BB169"/>
    <mergeCell ref="BC169:BF169"/>
    <mergeCell ref="BG169:BJ169"/>
    <mergeCell ref="BK169:BN169"/>
    <mergeCell ref="BO169:BP169"/>
    <mergeCell ref="AY168:BB168"/>
    <mergeCell ref="BC168:BF168"/>
    <mergeCell ref="BG168:BJ168"/>
    <mergeCell ref="BK168:BN168"/>
    <mergeCell ref="BO168:BP168"/>
    <mergeCell ref="A169:B169"/>
    <mergeCell ref="C169:AB169"/>
    <mergeCell ref="AC169:AD169"/>
    <mergeCell ref="AM169:AP169"/>
    <mergeCell ref="AQ169:AT169"/>
    <mergeCell ref="A168:B168"/>
    <mergeCell ref="C168:AB168"/>
    <mergeCell ref="AC168:AD168"/>
    <mergeCell ref="AM168:AP168"/>
    <mergeCell ref="AQ168:AT168"/>
    <mergeCell ref="AU168:AX168"/>
    <mergeCell ref="AE168:AH168"/>
    <mergeCell ref="AE169:AH169"/>
    <mergeCell ref="AI168:AL168"/>
    <mergeCell ref="AI169:AL169"/>
    <mergeCell ref="AU167:AX167"/>
    <mergeCell ref="AY167:BB167"/>
    <mergeCell ref="BC167:BF167"/>
    <mergeCell ref="BG167:BJ167"/>
    <mergeCell ref="BK167:BN167"/>
    <mergeCell ref="BO167:BP167"/>
    <mergeCell ref="AY166:BB166"/>
    <mergeCell ref="BC166:BF166"/>
    <mergeCell ref="BG166:BJ166"/>
    <mergeCell ref="BK166:BN166"/>
    <mergeCell ref="BO166:BP166"/>
    <mergeCell ref="A167:B167"/>
    <mergeCell ref="C167:AB167"/>
    <mergeCell ref="AC167:AD167"/>
    <mergeCell ref="AM167:AP167"/>
    <mergeCell ref="AQ167:AT167"/>
    <mergeCell ref="A166:B166"/>
    <mergeCell ref="C166:AB166"/>
    <mergeCell ref="AC166:AD166"/>
    <mergeCell ref="AM166:AP166"/>
    <mergeCell ref="AQ166:AT166"/>
    <mergeCell ref="AU166:AX166"/>
    <mergeCell ref="AE166:AH166"/>
    <mergeCell ref="AE167:AH167"/>
    <mergeCell ref="AI166:AL166"/>
    <mergeCell ref="AI167:AL167"/>
    <mergeCell ref="AU165:AX165"/>
    <mergeCell ref="AY165:BB165"/>
    <mergeCell ref="BC165:BF165"/>
    <mergeCell ref="BG165:BJ165"/>
    <mergeCell ref="BK165:BN165"/>
    <mergeCell ref="BO165:BP165"/>
    <mergeCell ref="AY164:BB164"/>
    <mergeCell ref="BC164:BF164"/>
    <mergeCell ref="BG164:BJ164"/>
    <mergeCell ref="BK164:BN164"/>
    <mergeCell ref="BO164:BP164"/>
    <mergeCell ref="A165:B165"/>
    <mergeCell ref="C165:AB165"/>
    <mergeCell ref="AC165:AD165"/>
    <mergeCell ref="AM165:AP165"/>
    <mergeCell ref="AQ165:AT165"/>
    <mergeCell ref="A164:B164"/>
    <mergeCell ref="C164:AB164"/>
    <mergeCell ref="AC164:AD164"/>
    <mergeCell ref="AM164:AP164"/>
    <mergeCell ref="AQ164:AT164"/>
    <mergeCell ref="AU164:AX164"/>
    <mergeCell ref="AE164:AH164"/>
    <mergeCell ref="AE165:AH165"/>
    <mergeCell ref="AI164:AL164"/>
    <mergeCell ref="AI165:AL165"/>
    <mergeCell ref="AU163:AX163"/>
    <mergeCell ref="AY163:BB163"/>
    <mergeCell ref="BC163:BF163"/>
    <mergeCell ref="BG163:BJ163"/>
    <mergeCell ref="BK163:BN163"/>
    <mergeCell ref="BO163:BP163"/>
    <mergeCell ref="AY162:BB162"/>
    <mergeCell ref="BC162:BF162"/>
    <mergeCell ref="BG162:BJ162"/>
    <mergeCell ref="BK162:BN162"/>
    <mergeCell ref="BO162:BP162"/>
    <mergeCell ref="A163:B163"/>
    <mergeCell ref="C163:AB163"/>
    <mergeCell ref="AC163:AD163"/>
    <mergeCell ref="AM163:AP163"/>
    <mergeCell ref="AQ163:AT163"/>
    <mergeCell ref="A162:B162"/>
    <mergeCell ref="C162:AB162"/>
    <mergeCell ref="AC162:AD162"/>
    <mergeCell ref="AM162:AP162"/>
    <mergeCell ref="AQ162:AT162"/>
    <mergeCell ref="AU162:AX162"/>
    <mergeCell ref="AE162:AH162"/>
    <mergeCell ref="AE163:AH163"/>
    <mergeCell ref="AI162:AL162"/>
    <mergeCell ref="AI163:AL163"/>
    <mergeCell ref="AU161:AX161"/>
    <mergeCell ref="AY161:BB161"/>
    <mergeCell ref="BC161:BF161"/>
    <mergeCell ref="BG161:BJ161"/>
    <mergeCell ref="BK161:BN161"/>
    <mergeCell ref="BO161:BP161"/>
    <mergeCell ref="AY160:BB160"/>
    <mergeCell ref="BC160:BF160"/>
    <mergeCell ref="BG160:BJ160"/>
    <mergeCell ref="BK160:BN160"/>
    <mergeCell ref="BO160:BP160"/>
    <mergeCell ref="A161:B161"/>
    <mergeCell ref="C161:AB161"/>
    <mergeCell ref="AC161:AD161"/>
    <mergeCell ref="AM161:AP161"/>
    <mergeCell ref="AQ161:AT161"/>
    <mergeCell ref="A160:B160"/>
    <mergeCell ref="C160:AB160"/>
    <mergeCell ref="AC160:AD160"/>
    <mergeCell ref="AM160:AP160"/>
    <mergeCell ref="AQ160:AT160"/>
    <mergeCell ref="AU160:AX160"/>
    <mergeCell ref="AE160:AH160"/>
    <mergeCell ref="AE161:AH161"/>
    <mergeCell ref="AI160:AL160"/>
    <mergeCell ref="AI161:AL161"/>
    <mergeCell ref="AU159:AX159"/>
    <mergeCell ref="AY159:BB159"/>
    <mergeCell ref="BC159:BF159"/>
    <mergeCell ref="BG159:BJ159"/>
    <mergeCell ref="BK159:BN159"/>
    <mergeCell ref="BO159:BP159"/>
    <mergeCell ref="AY158:BB158"/>
    <mergeCell ref="BC158:BF158"/>
    <mergeCell ref="BG158:BJ158"/>
    <mergeCell ref="BK158:BN158"/>
    <mergeCell ref="BO158:BP158"/>
    <mergeCell ref="A159:B159"/>
    <mergeCell ref="C159:AB159"/>
    <mergeCell ref="AC159:AD159"/>
    <mergeCell ref="AM159:AP159"/>
    <mergeCell ref="AQ159:AT159"/>
    <mergeCell ref="A158:B158"/>
    <mergeCell ref="C158:AB158"/>
    <mergeCell ref="AC158:AD158"/>
    <mergeCell ref="AM158:AP158"/>
    <mergeCell ref="AQ158:AT158"/>
    <mergeCell ref="AU158:AX158"/>
    <mergeCell ref="AE158:AH158"/>
    <mergeCell ref="AE159:AH159"/>
    <mergeCell ref="AI158:AL158"/>
    <mergeCell ref="AI159:AL159"/>
    <mergeCell ref="AU157:AX157"/>
    <mergeCell ref="AY157:BB157"/>
    <mergeCell ref="BC157:BF157"/>
    <mergeCell ref="BG157:BJ157"/>
    <mergeCell ref="BK157:BN157"/>
    <mergeCell ref="BO157:BP157"/>
    <mergeCell ref="AY156:BB156"/>
    <mergeCell ref="BC156:BF156"/>
    <mergeCell ref="BG156:BJ156"/>
    <mergeCell ref="BK156:BN156"/>
    <mergeCell ref="BO156:BP156"/>
    <mergeCell ref="A157:B157"/>
    <mergeCell ref="C157:AB157"/>
    <mergeCell ref="AC157:AD157"/>
    <mergeCell ref="AM157:AP157"/>
    <mergeCell ref="AQ157:AT157"/>
    <mergeCell ref="A156:B156"/>
    <mergeCell ref="C156:AB156"/>
    <mergeCell ref="AC156:AD156"/>
    <mergeCell ref="AM156:AP156"/>
    <mergeCell ref="AQ156:AT156"/>
    <mergeCell ref="AU156:AX156"/>
    <mergeCell ref="AE156:AH156"/>
    <mergeCell ref="AE157:AH157"/>
    <mergeCell ref="AI156:AL156"/>
    <mergeCell ref="AI157:AL157"/>
    <mergeCell ref="AU155:AX155"/>
    <mergeCell ref="AY155:BB155"/>
    <mergeCell ref="BC155:BF155"/>
    <mergeCell ref="BG155:BJ155"/>
    <mergeCell ref="BK155:BN155"/>
    <mergeCell ref="BO155:BP155"/>
    <mergeCell ref="AY154:BB154"/>
    <mergeCell ref="BC154:BF154"/>
    <mergeCell ref="BG154:BJ154"/>
    <mergeCell ref="BK154:BN154"/>
    <mergeCell ref="BO154:BP154"/>
    <mergeCell ref="A155:B155"/>
    <mergeCell ref="C155:AB155"/>
    <mergeCell ref="AC155:AD155"/>
    <mergeCell ref="AM155:AP155"/>
    <mergeCell ref="AQ155:AT155"/>
    <mergeCell ref="A154:B154"/>
    <mergeCell ref="C154:AB154"/>
    <mergeCell ref="AC154:AD154"/>
    <mergeCell ref="AM154:AP154"/>
    <mergeCell ref="AQ154:AT154"/>
    <mergeCell ref="AU154:AX154"/>
    <mergeCell ref="AE154:AH154"/>
    <mergeCell ref="AE155:AH155"/>
    <mergeCell ref="AI154:AL154"/>
    <mergeCell ref="AI155:AL155"/>
    <mergeCell ref="AU153:AX153"/>
    <mergeCell ref="AY153:BB153"/>
    <mergeCell ref="BC153:BF153"/>
    <mergeCell ref="BG153:BJ153"/>
    <mergeCell ref="BK153:BN153"/>
    <mergeCell ref="BO153:BP153"/>
    <mergeCell ref="AY152:BB152"/>
    <mergeCell ref="BC152:BF152"/>
    <mergeCell ref="BG152:BJ152"/>
    <mergeCell ref="BK152:BN152"/>
    <mergeCell ref="BO152:BP152"/>
    <mergeCell ref="A153:B153"/>
    <mergeCell ref="C153:AB153"/>
    <mergeCell ref="AC153:AD153"/>
    <mergeCell ref="AM153:AP153"/>
    <mergeCell ref="AQ153:AT153"/>
    <mergeCell ref="A152:B152"/>
    <mergeCell ref="C152:AB152"/>
    <mergeCell ref="AC152:AD152"/>
    <mergeCell ref="AM152:AP152"/>
    <mergeCell ref="AQ152:AT152"/>
    <mergeCell ref="AU152:AX152"/>
    <mergeCell ref="AE152:AH152"/>
    <mergeCell ref="AE153:AH153"/>
    <mergeCell ref="AI152:AL152"/>
    <mergeCell ref="AI153:AL153"/>
    <mergeCell ref="AU151:AX151"/>
    <mergeCell ref="AY151:BB151"/>
    <mergeCell ref="BC151:BF151"/>
    <mergeCell ref="BG151:BJ151"/>
    <mergeCell ref="BK151:BN151"/>
    <mergeCell ref="BO151:BP151"/>
    <mergeCell ref="AY150:BB150"/>
    <mergeCell ref="BC150:BF150"/>
    <mergeCell ref="BG150:BJ150"/>
    <mergeCell ref="BK150:BN150"/>
    <mergeCell ref="BO150:BP150"/>
    <mergeCell ref="A151:B151"/>
    <mergeCell ref="C151:AB151"/>
    <mergeCell ref="AC151:AD151"/>
    <mergeCell ref="AM151:AP151"/>
    <mergeCell ref="AQ151:AT151"/>
    <mergeCell ref="A150:B150"/>
    <mergeCell ref="C150:AB150"/>
    <mergeCell ref="AC150:AD150"/>
    <mergeCell ref="AM150:AP150"/>
    <mergeCell ref="AQ150:AT150"/>
    <mergeCell ref="AU150:AX150"/>
    <mergeCell ref="AE150:AH150"/>
    <mergeCell ref="AE151:AH151"/>
    <mergeCell ref="AI150:AL150"/>
    <mergeCell ref="AI151:AL151"/>
    <mergeCell ref="AU149:AX149"/>
    <mergeCell ref="AY149:BB149"/>
    <mergeCell ref="BC149:BF149"/>
    <mergeCell ref="BG149:BJ149"/>
    <mergeCell ref="BK149:BN149"/>
    <mergeCell ref="BO149:BP149"/>
    <mergeCell ref="AY148:BB148"/>
    <mergeCell ref="BC148:BF148"/>
    <mergeCell ref="BG148:BJ148"/>
    <mergeCell ref="BK148:BN148"/>
    <mergeCell ref="BO148:BP148"/>
    <mergeCell ref="A149:B149"/>
    <mergeCell ref="C149:AB149"/>
    <mergeCell ref="AC149:AD149"/>
    <mergeCell ref="AM149:AP149"/>
    <mergeCell ref="AQ149:AT149"/>
    <mergeCell ref="A148:B148"/>
    <mergeCell ref="C148:AB148"/>
    <mergeCell ref="AC148:AD148"/>
    <mergeCell ref="AM148:AP148"/>
    <mergeCell ref="AQ148:AT148"/>
    <mergeCell ref="AU148:AX148"/>
    <mergeCell ref="AE148:AH148"/>
    <mergeCell ref="AE149:AH149"/>
    <mergeCell ref="AI148:AL148"/>
    <mergeCell ref="AI149:AL149"/>
    <mergeCell ref="AU147:AX147"/>
    <mergeCell ref="AY147:BB147"/>
    <mergeCell ref="BC147:BF147"/>
    <mergeCell ref="BG147:BJ147"/>
    <mergeCell ref="BK147:BN147"/>
    <mergeCell ref="BO147:BP147"/>
    <mergeCell ref="AY146:BB146"/>
    <mergeCell ref="BC146:BF146"/>
    <mergeCell ref="BG146:BJ146"/>
    <mergeCell ref="BK146:BN146"/>
    <mergeCell ref="BO146:BP146"/>
    <mergeCell ref="A147:B147"/>
    <mergeCell ref="C147:AB147"/>
    <mergeCell ref="AC147:AD147"/>
    <mergeCell ref="AM147:AP147"/>
    <mergeCell ref="AQ147:AT147"/>
    <mergeCell ref="A146:B146"/>
    <mergeCell ref="C146:AB146"/>
    <mergeCell ref="AC146:AD146"/>
    <mergeCell ref="AM146:AP146"/>
    <mergeCell ref="AQ146:AT146"/>
    <mergeCell ref="AU146:AX146"/>
    <mergeCell ref="AE146:AH146"/>
    <mergeCell ref="AE147:AH147"/>
    <mergeCell ref="AI146:AL146"/>
    <mergeCell ref="AI147:AL147"/>
    <mergeCell ref="AU145:AX145"/>
    <mergeCell ref="AY145:BB145"/>
    <mergeCell ref="BC145:BF145"/>
    <mergeCell ref="BG145:BJ145"/>
    <mergeCell ref="BK145:BN145"/>
    <mergeCell ref="BO145:BP145"/>
    <mergeCell ref="AY144:BB144"/>
    <mergeCell ref="BC144:BF144"/>
    <mergeCell ref="BG144:BJ144"/>
    <mergeCell ref="BK144:BN144"/>
    <mergeCell ref="BO144:BP144"/>
    <mergeCell ref="A145:B145"/>
    <mergeCell ref="C145:AB145"/>
    <mergeCell ref="AC145:AD145"/>
    <mergeCell ref="AM145:AP145"/>
    <mergeCell ref="AQ145:AT145"/>
    <mergeCell ref="A144:B144"/>
    <mergeCell ref="C144:AB144"/>
    <mergeCell ref="AC144:AD144"/>
    <mergeCell ref="AM144:AP144"/>
    <mergeCell ref="AQ144:AT144"/>
    <mergeCell ref="AU144:AX144"/>
    <mergeCell ref="AE144:AH144"/>
    <mergeCell ref="AE145:AH145"/>
    <mergeCell ref="AI144:AL144"/>
    <mergeCell ref="AI145:AL145"/>
    <mergeCell ref="AU143:AX143"/>
    <mergeCell ref="AY143:BB143"/>
    <mergeCell ref="BC143:BF143"/>
    <mergeCell ref="BG143:BJ143"/>
    <mergeCell ref="BK143:BN143"/>
    <mergeCell ref="BO143:BP143"/>
    <mergeCell ref="AY142:BB142"/>
    <mergeCell ref="BC142:BF142"/>
    <mergeCell ref="BG142:BJ142"/>
    <mergeCell ref="BK142:BN142"/>
    <mergeCell ref="BO142:BP142"/>
    <mergeCell ref="A143:B143"/>
    <mergeCell ref="C143:AB143"/>
    <mergeCell ref="AC143:AD143"/>
    <mergeCell ref="AM143:AP143"/>
    <mergeCell ref="AQ143:AT143"/>
    <mergeCell ref="A142:B142"/>
    <mergeCell ref="C142:AB142"/>
    <mergeCell ref="AC142:AD142"/>
    <mergeCell ref="AM142:AP142"/>
    <mergeCell ref="AQ142:AT142"/>
    <mergeCell ref="AU142:AX142"/>
    <mergeCell ref="AE142:AH142"/>
    <mergeCell ref="AE143:AH143"/>
    <mergeCell ref="AI142:AL142"/>
    <mergeCell ref="AI143:AL143"/>
    <mergeCell ref="AU141:AX141"/>
    <mergeCell ref="AY141:BB141"/>
    <mergeCell ref="BC141:BF141"/>
    <mergeCell ref="BG141:BJ141"/>
    <mergeCell ref="BK141:BN141"/>
    <mergeCell ref="BO141:BP141"/>
    <mergeCell ref="AY140:BB140"/>
    <mergeCell ref="BC140:BF140"/>
    <mergeCell ref="BG140:BJ140"/>
    <mergeCell ref="BK140:BN140"/>
    <mergeCell ref="BO140:BP140"/>
    <mergeCell ref="A141:B141"/>
    <mergeCell ref="C141:AB141"/>
    <mergeCell ref="AC141:AD141"/>
    <mergeCell ref="AM141:AP141"/>
    <mergeCell ref="AQ141:AT141"/>
    <mergeCell ref="A140:B140"/>
    <mergeCell ref="C140:AB140"/>
    <mergeCell ref="AC140:AD140"/>
    <mergeCell ref="AM140:AP140"/>
    <mergeCell ref="AQ140:AT140"/>
    <mergeCell ref="AU140:AX140"/>
    <mergeCell ref="AE140:AH140"/>
    <mergeCell ref="AE141:AH141"/>
    <mergeCell ref="AI140:AL140"/>
    <mergeCell ref="AI141:AL141"/>
    <mergeCell ref="AU139:AX139"/>
    <mergeCell ref="AY139:BB139"/>
    <mergeCell ref="BC139:BF139"/>
    <mergeCell ref="BG139:BJ139"/>
    <mergeCell ref="BK139:BN139"/>
    <mergeCell ref="BO139:BP139"/>
    <mergeCell ref="AY138:BB138"/>
    <mergeCell ref="BC138:BF138"/>
    <mergeCell ref="BG138:BJ138"/>
    <mergeCell ref="BK138:BN138"/>
    <mergeCell ref="BO138:BP138"/>
    <mergeCell ref="A139:B139"/>
    <mergeCell ref="C139:AB139"/>
    <mergeCell ref="AC139:AD139"/>
    <mergeCell ref="AM139:AP139"/>
    <mergeCell ref="AQ139:AT139"/>
    <mergeCell ref="A138:B138"/>
    <mergeCell ref="C138:AB138"/>
    <mergeCell ref="AC138:AD138"/>
    <mergeCell ref="AM138:AP138"/>
    <mergeCell ref="AQ138:AT138"/>
    <mergeCell ref="AU138:AX138"/>
    <mergeCell ref="AE138:AH138"/>
    <mergeCell ref="AE139:AH139"/>
    <mergeCell ref="AI138:AL138"/>
    <mergeCell ref="AI139:AL139"/>
    <mergeCell ref="AU137:AX137"/>
    <mergeCell ref="AY137:BB137"/>
    <mergeCell ref="BC137:BF137"/>
    <mergeCell ref="BG137:BJ137"/>
    <mergeCell ref="BK137:BN137"/>
    <mergeCell ref="BO137:BP137"/>
    <mergeCell ref="AY136:BB136"/>
    <mergeCell ref="BC136:BF136"/>
    <mergeCell ref="BG136:BJ136"/>
    <mergeCell ref="BK136:BN136"/>
    <mergeCell ref="BO136:BP136"/>
    <mergeCell ref="A137:B137"/>
    <mergeCell ref="C137:AB137"/>
    <mergeCell ref="AC137:AD137"/>
    <mergeCell ref="AM137:AP137"/>
    <mergeCell ref="AQ137:AT137"/>
    <mergeCell ref="A136:B136"/>
    <mergeCell ref="C136:AB136"/>
    <mergeCell ref="AC136:AD136"/>
    <mergeCell ref="AM136:AP136"/>
    <mergeCell ref="AQ136:AT136"/>
    <mergeCell ref="AU136:AX136"/>
    <mergeCell ref="AE136:AH136"/>
    <mergeCell ref="AE137:AH137"/>
    <mergeCell ref="AI136:AL136"/>
    <mergeCell ref="AI137:AL137"/>
    <mergeCell ref="AU135:AX135"/>
    <mergeCell ref="AY135:BB135"/>
    <mergeCell ref="BC135:BF135"/>
    <mergeCell ref="BG135:BJ135"/>
    <mergeCell ref="BK135:BN135"/>
    <mergeCell ref="BO135:BP135"/>
    <mergeCell ref="AY134:BB134"/>
    <mergeCell ref="BC134:BF134"/>
    <mergeCell ref="BG134:BJ134"/>
    <mergeCell ref="BK134:BN134"/>
    <mergeCell ref="BO134:BP134"/>
    <mergeCell ref="A135:B135"/>
    <mergeCell ref="C135:AB135"/>
    <mergeCell ref="AC135:AD135"/>
    <mergeCell ref="AM135:AP135"/>
    <mergeCell ref="AQ135:AT135"/>
    <mergeCell ref="A134:B134"/>
    <mergeCell ref="C134:AB134"/>
    <mergeCell ref="AC134:AD134"/>
    <mergeCell ref="AM134:AP134"/>
    <mergeCell ref="AQ134:AT134"/>
    <mergeCell ref="AU134:AX134"/>
    <mergeCell ref="AE134:AH134"/>
    <mergeCell ref="AE135:AH135"/>
    <mergeCell ref="AI134:AL134"/>
    <mergeCell ref="AI135:AL135"/>
    <mergeCell ref="AU133:AX133"/>
    <mergeCell ref="AY133:BB133"/>
    <mergeCell ref="BC133:BF133"/>
    <mergeCell ref="BG133:BJ133"/>
    <mergeCell ref="BK133:BN133"/>
    <mergeCell ref="BO133:BP133"/>
    <mergeCell ref="AY132:BB132"/>
    <mergeCell ref="BC132:BF132"/>
    <mergeCell ref="BG132:BJ132"/>
    <mergeCell ref="BK132:BN132"/>
    <mergeCell ref="BO132:BP132"/>
    <mergeCell ref="A133:B133"/>
    <mergeCell ref="C133:AB133"/>
    <mergeCell ref="AC133:AD133"/>
    <mergeCell ref="AM133:AP133"/>
    <mergeCell ref="AQ133:AT133"/>
    <mergeCell ref="A132:B132"/>
    <mergeCell ref="C132:AB132"/>
    <mergeCell ref="AC132:AD132"/>
    <mergeCell ref="AM132:AP132"/>
    <mergeCell ref="AQ132:AT132"/>
    <mergeCell ref="AU132:AX132"/>
    <mergeCell ref="AE132:AH132"/>
    <mergeCell ref="AE133:AH133"/>
    <mergeCell ref="AI132:AL132"/>
    <mergeCell ref="AI133:AL133"/>
    <mergeCell ref="AU131:AX131"/>
    <mergeCell ref="AY131:BB131"/>
    <mergeCell ref="BC131:BF131"/>
    <mergeCell ref="BG131:BJ131"/>
    <mergeCell ref="BK131:BN131"/>
    <mergeCell ref="BO131:BP131"/>
    <mergeCell ref="AY130:BB130"/>
    <mergeCell ref="BC130:BF130"/>
    <mergeCell ref="BG130:BJ130"/>
    <mergeCell ref="BK130:BN130"/>
    <mergeCell ref="BO130:BP130"/>
    <mergeCell ref="A131:B131"/>
    <mergeCell ref="C131:AB131"/>
    <mergeCell ref="AC131:AD131"/>
    <mergeCell ref="AM131:AP131"/>
    <mergeCell ref="AQ131:AT131"/>
    <mergeCell ref="A130:B130"/>
    <mergeCell ref="C130:AB130"/>
    <mergeCell ref="AC130:AD130"/>
    <mergeCell ref="AM130:AP130"/>
    <mergeCell ref="AQ130:AT130"/>
    <mergeCell ref="AU130:AX130"/>
    <mergeCell ref="AE130:AH130"/>
    <mergeCell ref="AE131:AH131"/>
    <mergeCell ref="AI130:AL130"/>
    <mergeCell ref="AI131:AL131"/>
    <mergeCell ref="AU129:AX129"/>
    <mergeCell ref="AY129:BB129"/>
    <mergeCell ref="BC129:BF129"/>
    <mergeCell ref="BG129:BJ129"/>
    <mergeCell ref="BK129:BN129"/>
    <mergeCell ref="BO129:BP129"/>
    <mergeCell ref="AY128:BB128"/>
    <mergeCell ref="BC128:BF128"/>
    <mergeCell ref="BG128:BJ128"/>
    <mergeCell ref="BK128:BN128"/>
    <mergeCell ref="BO128:BP128"/>
    <mergeCell ref="A129:B129"/>
    <mergeCell ref="C129:AB129"/>
    <mergeCell ref="AC129:AD129"/>
    <mergeCell ref="AM129:AP129"/>
    <mergeCell ref="AQ129:AT129"/>
    <mergeCell ref="A128:B128"/>
    <mergeCell ref="C128:AB128"/>
    <mergeCell ref="AC128:AD128"/>
    <mergeCell ref="AM128:AP128"/>
    <mergeCell ref="AQ128:AT128"/>
    <mergeCell ref="AU128:AX128"/>
    <mergeCell ref="AE128:AH128"/>
    <mergeCell ref="AE129:AH129"/>
    <mergeCell ref="AI128:AL128"/>
    <mergeCell ref="AI129:AL129"/>
    <mergeCell ref="AU127:AX127"/>
    <mergeCell ref="AY127:BB127"/>
    <mergeCell ref="BC127:BF127"/>
    <mergeCell ref="BG127:BJ127"/>
    <mergeCell ref="BK127:BN127"/>
    <mergeCell ref="BO127:BP127"/>
    <mergeCell ref="AY126:BB126"/>
    <mergeCell ref="BC126:BF126"/>
    <mergeCell ref="BG126:BJ126"/>
    <mergeCell ref="BK126:BN126"/>
    <mergeCell ref="BO126:BP126"/>
    <mergeCell ref="A127:B127"/>
    <mergeCell ref="C127:AB127"/>
    <mergeCell ref="AC127:AD127"/>
    <mergeCell ref="AM127:AP127"/>
    <mergeCell ref="AQ127:AT127"/>
    <mergeCell ref="A126:B126"/>
    <mergeCell ref="C126:AB126"/>
    <mergeCell ref="AC126:AD126"/>
    <mergeCell ref="AM126:AP126"/>
    <mergeCell ref="AQ126:AT126"/>
    <mergeCell ref="AU126:AX126"/>
    <mergeCell ref="AE126:AH126"/>
    <mergeCell ref="AE127:AH127"/>
    <mergeCell ref="AI126:AL126"/>
    <mergeCell ref="AI127:AL127"/>
    <mergeCell ref="AU125:AX125"/>
    <mergeCell ref="AY125:BB125"/>
    <mergeCell ref="BC125:BF125"/>
    <mergeCell ref="BG125:BJ125"/>
    <mergeCell ref="BK125:BN125"/>
    <mergeCell ref="BO125:BP125"/>
    <mergeCell ref="AY124:BB124"/>
    <mergeCell ref="BC124:BF124"/>
    <mergeCell ref="BG124:BJ124"/>
    <mergeCell ref="BK124:BN124"/>
    <mergeCell ref="BO124:BP124"/>
    <mergeCell ref="A125:B125"/>
    <mergeCell ref="C125:AB125"/>
    <mergeCell ref="AC125:AD125"/>
    <mergeCell ref="AM125:AP125"/>
    <mergeCell ref="AQ125:AT125"/>
    <mergeCell ref="A124:B124"/>
    <mergeCell ref="C124:AB124"/>
    <mergeCell ref="AC124:AD124"/>
    <mergeCell ref="AM124:AP124"/>
    <mergeCell ref="AQ124:AT124"/>
    <mergeCell ref="AU124:AX124"/>
    <mergeCell ref="AE124:AH124"/>
    <mergeCell ref="AE125:AH125"/>
    <mergeCell ref="AI124:AL124"/>
    <mergeCell ref="AI125:AL125"/>
    <mergeCell ref="AU123:AX123"/>
    <mergeCell ref="AY123:BB123"/>
    <mergeCell ref="BC123:BF123"/>
    <mergeCell ref="BG123:BJ123"/>
    <mergeCell ref="BK123:BN123"/>
    <mergeCell ref="BO123:BP123"/>
    <mergeCell ref="AY122:BB122"/>
    <mergeCell ref="BC122:BF122"/>
    <mergeCell ref="BG122:BJ122"/>
    <mergeCell ref="BK122:BN122"/>
    <mergeCell ref="BO122:BP122"/>
    <mergeCell ref="A123:B123"/>
    <mergeCell ref="C123:AB123"/>
    <mergeCell ref="AC123:AD123"/>
    <mergeCell ref="AM123:AP123"/>
    <mergeCell ref="AQ123:AT123"/>
    <mergeCell ref="A122:B122"/>
    <mergeCell ref="C122:AB122"/>
    <mergeCell ref="AC122:AD122"/>
    <mergeCell ref="AM122:AP122"/>
    <mergeCell ref="AQ122:AT122"/>
    <mergeCell ref="AU122:AX122"/>
    <mergeCell ref="AE122:AH122"/>
    <mergeCell ref="AE123:AH123"/>
    <mergeCell ref="AI122:AL122"/>
    <mergeCell ref="AI123:AL123"/>
    <mergeCell ref="AU121:AX121"/>
    <mergeCell ref="AY121:BB121"/>
    <mergeCell ref="BC121:BF121"/>
    <mergeCell ref="BG121:BJ121"/>
    <mergeCell ref="BK121:BN121"/>
    <mergeCell ref="BO121:BP121"/>
    <mergeCell ref="AY120:BB120"/>
    <mergeCell ref="BC120:BF120"/>
    <mergeCell ref="BG120:BJ120"/>
    <mergeCell ref="BK120:BN120"/>
    <mergeCell ref="BO120:BP120"/>
    <mergeCell ref="A121:B121"/>
    <mergeCell ref="C121:AB121"/>
    <mergeCell ref="AC121:AD121"/>
    <mergeCell ref="AM121:AP121"/>
    <mergeCell ref="AQ121:AT121"/>
    <mergeCell ref="A120:B120"/>
    <mergeCell ref="C120:AB120"/>
    <mergeCell ref="AC120:AD120"/>
    <mergeCell ref="AM120:AP120"/>
    <mergeCell ref="AQ120:AT120"/>
    <mergeCell ref="AU120:AX120"/>
    <mergeCell ref="AE120:AH120"/>
    <mergeCell ref="AE121:AH121"/>
    <mergeCell ref="AI120:AL120"/>
    <mergeCell ref="AI121:AL121"/>
    <mergeCell ref="AU119:AX119"/>
    <mergeCell ref="AY119:BB119"/>
    <mergeCell ref="BC119:BF119"/>
    <mergeCell ref="BG119:BJ119"/>
    <mergeCell ref="BK119:BN119"/>
    <mergeCell ref="BO119:BP119"/>
    <mergeCell ref="AY118:BB118"/>
    <mergeCell ref="BC118:BF118"/>
    <mergeCell ref="BG118:BJ118"/>
    <mergeCell ref="BK118:BN118"/>
    <mergeCell ref="BO118:BP118"/>
    <mergeCell ref="A119:B119"/>
    <mergeCell ref="C119:AB119"/>
    <mergeCell ref="AC119:AD119"/>
    <mergeCell ref="AM119:AP119"/>
    <mergeCell ref="AQ119:AT119"/>
    <mergeCell ref="A118:B118"/>
    <mergeCell ref="C118:AB118"/>
    <mergeCell ref="AC118:AD118"/>
    <mergeCell ref="AM118:AP118"/>
    <mergeCell ref="AQ118:AT118"/>
    <mergeCell ref="AU118:AX118"/>
    <mergeCell ref="AE118:AH118"/>
    <mergeCell ref="AE119:AH119"/>
    <mergeCell ref="AI118:AL118"/>
    <mergeCell ref="AI119:AL119"/>
    <mergeCell ref="AU117:AX117"/>
    <mergeCell ref="AY117:BB117"/>
    <mergeCell ref="BC117:BF117"/>
    <mergeCell ref="BG117:BJ117"/>
    <mergeCell ref="BK117:BN117"/>
    <mergeCell ref="BO117:BP117"/>
    <mergeCell ref="AY116:BB116"/>
    <mergeCell ref="BC116:BF116"/>
    <mergeCell ref="BG116:BJ116"/>
    <mergeCell ref="BK116:BN116"/>
    <mergeCell ref="BO116:BP116"/>
    <mergeCell ref="A117:B117"/>
    <mergeCell ref="C117:AB117"/>
    <mergeCell ref="AC117:AD117"/>
    <mergeCell ref="AM117:AP117"/>
    <mergeCell ref="AQ117:AT117"/>
    <mergeCell ref="A116:B116"/>
    <mergeCell ref="C116:AB116"/>
    <mergeCell ref="AC116:AD116"/>
    <mergeCell ref="AM116:AP116"/>
    <mergeCell ref="AQ116:AT116"/>
    <mergeCell ref="AU116:AX116"/>
    <mergeCell ref="AE116:AH116"/>
    <mergeCell ref="AE117:AH117"/>
    <mergeCell ref="AI116:AL116"/>
    <mergeCell ref="AI117:AL117"/>
    <mergeCell ref="AU115:AX115"/>
    <mergeCell ref="AY115:BB115"/>
    <mergeCell ref="BC115:BF115"/>
    <mergeCell ref="BG115:BJ115"/>
    <mergeCell ref="BK115:BN115"/>
    <mergeCell ref="BO115:BP115"/>
    <mergeCell ref="AY114:BB114"/>
    <mergeCell ref="BC114:BF114"/>
    <mergeCell ref="BG114:BJ114"/>
    <mergeCell ref="BK114:BN114"/>
    <mergeCell ref="BO114:BP114"/>
    <mergeCell ref="A115:B115"/>
    <mergeCell ref="C115:AB115"/>
    <mergeCell ref="AC115:AD115"/>
    <mergeCell ref="AM115:AP115"/>
    <mergeCell ref="AQ115:AT115"/>
    <mergeCell ref="A114:B114"/>
    <mergeCell ref="C114:AB114"/>
    <mergeCell ref="AC114:AD114"/>
    <mergeCell ref="AM114:AP114"/>
    <mergeCell ref="AQ114:AT114"/>
    <mergeCell ref="AU114:AX114"/>
    <mergeCell ref="AE114:AH114"/>
    <mergeCell ref="AE115:AH115"/>
    <mergeCell ref="AI114:AL114"/>
    <mergeCell ref="AI115:AL115"/>
    <mergeCell ref="AU113:AX113"/>
    <mergeCell ref="AY113:BB113"/>
    <mergeCell ref="BC113:BF113"/>
    <mergeCell ref="BG113:BJ113"/>
    <mergeCell ref="BK113:BN113"/>
    <mergeCell ref="BO113:BP113"/>
    <mergeCell ref="AY112:BB112"/>
    <mergeCell ref="BC112:BF112"/>
    <mergeCell ref="BG112:BJ112"/>
    <mergeCell ref="BK112:BN112"/>
    <mergeCell ref="BO112:BP112"/>
    <mergeCell ref="A113:B113"/>
    <mergeCell ref="C113:AB113"/>
    <mergeCell ref="AC113:AD113"/>
    <mergeCell ref="AM113:AP113"/>
    <mergeCell ref="AQ113:AT113"/>
    <mergeCell ref="A112:B112"/>
    <mergeCell ref="C112:AB112"/>
    <mergeCell ref="AC112:AD112"/>
    <mergeCell ref="AM112:AP112"/>
    <mergeCell ref="AQ112:AT112"/>
    <mergeCell ref="AU112:AX112"/>
    <mergeCell ref="AE112:AH112"/>
    <mergeCell ref="AE113:AH113"/>
    <mergeCell ref="AI112:AL112"/>
    <mergeCell ref="AI113:AL113"/>
    <mergeCell ref="AU111:AX111"/>
    <mergeCell ref="AY111:BB111"/>
    <mergeCell ref="BC111:BF111"/>
    <mergeCell ref="BG111:BJ111"/>
    <mergeCell ref="BK111:BN111"/>
    <mergeCell ref="BO111:BP111"/>
    <mergeCell ref="AY110:BB110"/>
    <mergeCell ref="BC110:BF110"/>
    <mergeCell ref="BG110:BJ110"/>
    <mergeCell ref="BK110:BN110"/>
    <mergeCell ref="BO110:BP110"/>
    <mergeCell ref="A111:B111"/>
    <mergeCell ref="C111:AB111"/>
    <mergeCell ref="AC111:AD111"/>
    <mergeCell ref="AM111:AP111"/>
    <mergeCell ref="AQ111:AT111"/>
    <mergeCell ref="A110:B110"/>
    <mergeCell ref="C110:AB110"/>
    <mergeCell ref="AC110:AD110"/>
    <mergeCell ref="AM110:AP110"/>
    <mergeCell ref="AQ110:AT110"/>
    <mergeCell ref="AU110:AX110"/>
    <mergeCell ref="AE110:AH110"/>
    <mergeCell ref="AE111:AH111"/>
    <mergeCell ref="AI110:AL110"/>
    <mergeCell ref="AI111:AL111"/>
    <mergeCell ref="AU109:AX109"/>
    <mergeCell ref="AY109:BB109"/>
    <mergeCell ref="BC109:BF109"/>
    <mergeCell ref="BG109:BJ109"/>
    <mergeCell ref="BK109:BN109"/>
    <mergeCell ref="BO109:BP109"/>
    <mergeCell ref="AY108:BB108"/>
    <mergeCell ref="BC108:BF108"/>
    <mergeCell ref="BG108:BJ108"/>
    <mergeCell ref="BK108:BN108"/>
    <mergeCell ref="BO108:BP108"/>
    <mergeCell ref="A109:B109"/>
    <mergeCell ref="C109:AB109"/>
    <mergeCell ref="AC109:AD109"/>
    <mergeCell ref="AM109:AP109"/>
    <mergeCell ref="AQ109:AT109"/>
    <mergeCell ref="A108:B108"/>
    <mergeCell ref="C108:AB108"/>
    <mergeCell ref="AC108:AD108"/>
    <mergeCell ref="AM108:AP108"/>
    <mergeCell ref="AQ108:AT108"/>
    <mergeCell ref="AU108:AX108"/>
    <mergeCell ref="AE108:AH108"/>
    <mergeCell ref="AE109:AH109"/>
    <mergeCell ref="AI108:AL108"/>
    <mergeCell ref="AI109:AL109"/>
    <mergeCell ref="AU107:AX107"/>
    <mergeCell ref="AY107:BB107"/>
    <mergeCell ref="BC107:BF107"/>
    <mergeCell ref="BG107:BJ107"/>
    <mergeCell ref="BK107:BN107"/>
    <mergeCell ref="BO107:BP107"/>
    <mergeCell ref="AY106:BB106"/>
    <mergeCell ref="BC106:BF106"/>
    <mergeCell ref="BG106:BJ106"/>
    <mergeCell ref="BK106:BN106"/>
    <mergeCell ref="BO106:BP106"/>
    <mergeCell ref="A107:B107"/>
    <mergeCell ref="C107:AB107"/>
    <mergeCell ref="AC107:AD107"/>
    <mergeCell ref="AM107:AP107"/>
    <mergeCell ref="AQ107:AT107"/>
    <mergeCell ref="A106:B106"/>
    <mergeCell ref="C106:AB106"/>
    <mergeCell ref="AC106:AD106"/>
    <mergeCell ref="AM106:AP106"/>
    <mergeCell ref="AQ106:AT106"/>
    <mergeCell ref="AU106:AX106"/>
    <mergeCell ref="AE106:AH106"/>
    <mergeCell ref="AE107:AH107"/>
    <mergeCell ref="AI106:AL106"/>
    <mergeCell ref="AI107:AL107"/>
    <mergeCell ref="AU105:AX105"/>
    <mergeCell ref="AY105:BB105"/>
    <mergeCell ref="BC105:BF105"/>
    <mergeCell ref="BG105:BJ105"/>
    <mergeCell ref="BK105:BN105"/>
    <mergeCell ref="BO105:BP105"/>
    <mergeCell ref="AY104:BB104"/>
    <mergeCell ref="BC104:BF104"/>
    <mergeCell ref="BG104:BJ104"/>
    <mergeCell ref="BK104:BN104"/>
    <mergeCell ref="BO104:BP104"/>
    <mergeCell ref="A105:B105"/>
    <mergeCell ref="C105:AB105"/>
    <mergeCell ref="AC105:AD105"/>
    <mergeCell ref="AM105:AP105"/>
    <mergeCell ref="AQ105:AT105"/>
    <mergeCell ref="A104:B104"/>
    <mergeCell ref="C104:AB104"/>
    <mergeCell ref="AC104:AD104"/>
    <mergeCell ref="AM104:AP104"/>
    <mergeCell ref="AQ104:AT104"/>
    <mergeCell ref="AU104:AX104"/>
    <mergeCell ref="AE104:AH104"/>
    <mergeCell ref="AE105:AH105"/>
    <mergeCell ref="AI104:AL104"/>
    <mergeCell ref="AI105:AL105"/>
    <mergeCell ref="AU103:AX103"/>
    <mergeCell ref="AY103:BB103"/>
    <mergeCell ref="BC103:BF103"/>
    <mergeCell ref="BG103:BJ103"/>
    <mergeCell ref="BK103:BN103"/>
    <mergeCell ref="BO103:BP103"/>
    <mergeCell ref="AY102:BB102"/>
    <mergeCell ref="BC102:BF102"/>
    <mergeCell ref="BG102:BJ102"/>
    <mergeCell ref="BK102:BN102"/>
    <mergeCell ref="BO102:BP102"/>
    <mergeCell ref="A103:B103"/>
    <mergeCell ref="C103:AB103"/>
    <mergeCell ref="AC103:AD103"/>
    <mergeCell ref="AM103:AP103"/>
    <mergeCell ref="AQ103:AT103"/>
    <mergeCell ref="A102:B102"/>
    <mergeCell ref="C102:AB102"/>
    <mergeCell ref="AC102:AD102"/>
    <mergeCell ref="AM102:AP102"/>
    <mergeCell ref="AQ102:AT102"/>
    <mergeCell ref="AU102:AX102"/>
    <mergeCell ref="AE102:AH102"/>
    <mergeCell ref="AE103:AH103"/>
    <mergeCell ref="AI102:AL102"/>
    <mergeCell ref="AI103:AL103"/>
    <mergeCell ref="AU101:AX101"/>
    <mergeCell ref="AY101:BB101"/>
    <mergeCell ref="BC101:BF101"/>
    <mergeCell ref="BG101:BJ101"/>
    <mergeCell ref="BK101:BN101"/>
    <mergeCell ref="BO101:BP101"/>
    <mergeCell ref="AY100:BB100"/>
    <mergeCell ref="BC100:BF100"/>
    <mergeCell ref="BG100:BJ100"/>
    <mergeCell ref="BK100:BN100"/>
    <mergeCell ref="BO100:BP100"/>
    <mergeCell ref="A101:B101"/>
    <mergeCell ref="C101:AB101"/>
    <mergeCell ref="AC101:AD101"/>
    <mergeCell ref="AM101:AP101"/>
    <mergeCell ref="AQ101:AT101"/>
    <mergeCell ref="A100:B100"/>
    <mergeCell ref="C100:AB100"/>
    <mergeCell ref="AC100:AD100"/>
    <mergeCell ref="AM100:AP100"/>
    <mergeCell ref="AQ100:AT100"/>
    <mergeCell ref="AU100:AX100"/>
    <mergeCell ref="AE100:AH100"/>
    <mergeCell ref="AE101:AH101"/>
    <mergeCell ref="AI100:AL100"/>
    <mergeCell ref="AI101:AL101"/>
    <mergeCell ref="AU99:AX99"/>
    <mergeCell ref="AY99:BB99"/>
    <mergeCell ref="BC99:BF99"/>
    <mergeCell ref="BG99:BJ99"/>
    <mergeCell ref="BK99:BN99"/>
    <mergeCell ref="BO99:BP99"/>
    <mergeCell ref="AY98:BB98"/>
    <mergeCell ref="BC98:BF98"/>
    <mergeCell ref="BG98:BJ98"/>
    <mergeCell ref="BK98:BN98"/>
    <mergeCell ref="BO98:BP98"/>
    <mergeCell ref="A99:B99"/>
    <mergeCell ref="C99:AB99"/>
    <mergeCell ref="AC99:AD99"/>
    <mergeCell ref="AM99:AP99"/>
    <mergeCell ref="AQ99:AT99"/>
    <mergeCell ref="A98:B98"/>
    <mergeCell ref="C98:AB98"/>
    <mergeCell ref="AC98:AD98"/>
    <mergeCell ref="AM98:AP98"/>
    <mergeCell ref="AQ98:AT98"/>
    <mergeCell ref="AU98:AX98"/>
    <mergeCell ref="AE98:AH98"/>
    <mergeCell ref="AE99:AH99"/>
    <mergeCell ref="AI98:AL98"/>
    <mergeCell ref="AI99:AL99"/>
    <mergeCell ref="AU97:AX97"/>
    <mergeCell ref="AY97:BB97"/>
    <mergeCell ref="BC97:BF97"/>
    <mergeCell ref="BG97:BJ97"/>
    <mergeCell ref="BK97:BN97"/>
    <mergeCell ref="BO97:BP97"/>
    <mergeCell ref="AY96:BB96"/>
    <mergeCell ref="BC96:BF96"/>
    <mergeCell ref="BG96:BJ96"/>
    <mergeCell ref="BK96:BN96"/>
    <mergeCell ref="BO96:BP96"/>
    <mergeCell ref="A97:B97"/>
    <mergeCell ref="C97:AB97"/>
    <mergeCell ref="AC97:AD97"/>
    <mergeCell ref="AM97:AP97"/>
    <mergeCell ref="AQ97:AT97"/>
    <mergeCell ref="A96:B96"/>
    <mergeCell ref="C96:AB96"/>
    <mergeCell ref="AC96:AD96"/>
    <mergeCell ref="AM96:AP96"/>
    <mergeCell ref="AQ96:AT96"/>
    <mergeCell ref="AU96:AX96"/>
    <mergeCell ref="AE96:AH96"/>
    <mergeCell ref="AE97:AH97"/>
    <mergeCell ref="AI96:AL96"/>
    <mergeCell ref="AI97:AL97"/>
    <mergeCell ref="AU95:AX95"/>
    <mergeCell ref="AY95:BB95"/>
    <mergeCell ref="BC95:BF95"/>
    <mergeCell ref="BG95:BJ95"/>
    <mergeCell ref="BK95:BN95"/>
    <mergeCell ref="BO95:BP95"/>
    <mergeCell ref="AY94:BB94"/>
    <mergeCell ref="BC94:BF94"/>
    <mergeCell ref="BG94:BJ94"/>
    <mergeCell ref="BK94:BN94"/>
    <mergeCell ref="BO94:BP94"/>
    <mergeCell ref="A95:B95"/>
    <mergeCell ref="C95:AB95"/>
    <mergeCell ref="AC95:AD95"/>
    <mergeCell ref="AM95:AP95"/>
    <mergeCell ref="AQ95:AT95"/>
    <mergeCell ref="BC93:BF93"/>
    <mergeCell ref="BG93:BJ93"/>
    <mergeCell ref="BK93:BN93"/>
    <mergeCell ref="BO93:BP93"/>
    <mergeCell ref="A94:B94"/>
    <mergeCell ref="C94:AB94"/>
    <mergeCell ref="AC94:AD94"/>
    <mergeCell ref="AM94:AP94"/>
    <mergeCell ref="AQ94:AT94"/>
    <mergeCell ref="AU94:AX94"/>
    <mergeCell ref="AE94:AH94"/>
    <mergeCell ref="AE95:AH95"/>
    <mergeCell ref="AI94:AL94"/>
    <mergeCell ref="AI95:AL95"/>
    <mergeCell ref="BG92:BJ92"/>
    <mergeCell ref="BK92:BN92"/>
    <mergeCell ref="BO92:BP92"/>
    <mergeCell ref="A93:B93"/>
    <mergeCell ref="C93:AB93"/>
    <mergeCell ref="AC93:AD93"/>
    <mergeCell ref="AM93:AP93"/>
    <mergeCell ref="AQ93:AT93"/>
    <mergeCell ref="AU93:AX93"/>
    <mergeCell ref="AY93:BB93"/>
    <mergeCell ref="A92:B92"/>
    <mergeCell ref="AM92:AP92"/>
    <mergeCell ref="AQ92:AT92"/>
    <mergeCell ref="AU92:AX92"/>
    <mergeCell ref="AY92:BB92"/>
    <mergeCell ref="BC92:BF92"/>
    <mergeCell ref="AU91:AX91"/>
    <mergeCell ref="AY91:BB91"/>
    <mergeCell ref="BC91:BF91"/>
    <mergeCell ref="BG91:BJ91"/>
    <mergeCell ref="BK91:BN91"/>
    <mergeCell ref="BO91:BP91"/>
    <mergeCell ref="AE92:AH92"/>
    <mergeCell ref="AE93:AH93"/>
    <mergeCell ref="AI92:AL92"/>
    <mergeCell ref="AI93:AL93"/>
    <mergeCell ref="AY90:BB90"/>
    <mergeCell ref="BC90:BF90"/>
    <mergeCell ref="BG90:BJ90"/>
    <mergeCell ref="BK90:BN90"/>
    <mergeCell ref="BO90:BP90"/>
    <mergeCell ref="A91:B91"/>
    <mergeCell ref="C91:AB91"/>
    <mergeCell ref="AC91:AD91"/>
    <mergeCell ref="AM91:AP91"/>
    <mergeCell ref="AQ91:AT91"/>
    <mergeCell ref="A90:B90"/>
    <mergeCell ref="C90:AB90"/>
    <mergeCell ref="AC90:AD90"/>
    <mergeCell ref="AM90:AP90"/>
    <mergeCell ref="AQ90:AT90"/>
    <mergeCell ref="AU90:AX90"/>
    <mergeCell ref="AU89:AX89"/>
    <mergeCell ref="AY89:BB89"/>
    <mergeCell ref="BC89:BF89"/>
    <mergeCell ref="BG89:BJ89"/>
    <mergeCell ref="BK89:BN89"/>
    <mergeCell ref="BO89:BP89"/>
    <mergeCell ref="AE90:AH90"/>
    <mergeCell ref="AE91:AH91"/>
    <mergeCell ref="AI90:AL90"/>
    <mergeCell ref="AI91:AL91"/>
    <mergeCell ref="AY88:BB88"/>
    <mergeCell ref="BC88:BF88"/>
    <mergeCell ref="BG88:BJ88"/>
    <mergeCell ref="BK88:BN88"/>
    <mergeCell ref="BO88:BP88"/>
    <mergeCell ref="A89:B89"/>
    <mergeCell ref="C89:AB89"/>
    <mergeCell ref="AC89:AD89"/>
    <mergeCell ref="AM89:AP89"/>
    <mergeCell ref="AQ89:AT89"/>
    <mergeCell ref="A88:B88"/>
    <mergeCell ref="C88:AB88"/>
    <mergeCell ref="AC88:AD88"/>
    <mergeCell ref="AM88:AP88"/>
    <mergeCell ref="AQ88:AT88"/>
    <mergeCell ref="AU88:AX88"/>
    <mergeCell ref="AU87:AX87"/>
    <mergeCell ref="AY87:BB87"/>
    <mergeCell ref="BC87:BF87"/>
    <mergeCell ref="BG87:BJ87"/>
    <mergeCell ref="BK87:BN87"/>
    <mergeCell ref="BO87:BP87"/>
    <mergeCell ref="AE88:AH88"/>
    <mergeCell ref="AE89:AH89"/>
    <mergeCell ref="AI88:AL88"/>
    <mergeCell ref="AI89:AL89"/>
    <mergeCell ref="AY86:BB86"/>
    <mergeCell ref="BC86:BF86"/>
    <mergeCell ref="BG86:BJ86"/>
    <mergeCell ref="BK86:BN86"/>
    <mergeCell ref="BO86:BP86"/>
    <mergeCell ref="A87:B87"/>
    <mergeCell ref="C87:AB87"/>
    <mergeCell ref="AC87:AD87"/>
    <mergeCell ref="AM87:AP87"/>
    <mergeCell ref="AQ87:AT87"/>
    <mergeCell ref="A86:B86"/>
    <mergeCell ref="C86:AB86"/>
    <mergeCell ref="AC86:AD86"/>
    <mergeCell ref="AM86:AP86"/>
    <mergeCell ref="AQ86:AT86"/>
    <mergeCell ref="AU86:AX86"/>
    <mergeCell ref="AU85:AX85"/>
    <mergeCell ref="AY85:BB85"/>
    <mergeCell ref="BC85:BF85"/>
    <mergeCell ref="BG85:BJ85"/>
    <mergeCell ref="BK85:BN85"/>
    <mergeCell ref="BO85:BP85"/>
    <mergeCell ref="AE86:AH86"/>
    <mergeCell ref="AE87:AH87"/>
    <mergeCell ref="AI86:AL86"/>
    <mergeCell ref="AI87:AL87"/>
    <mergeCell ref="AY84:BB84"/>
    <mergeCell ref="BC84:BF84"/>
    <mergeCell ref="BG84:BJ84"/>
    <mergeCell ref="BK84:BN84"/>
    <mergeCell ref="BO84:BP84"/>
    <mergeCell ref="A85:B85"/>
    <mergeCell ref="C85:AB85"/>
    <mergeCell ref="AC85:AD85"/>
    <mergeCell ref="AM85:AP85"/>
    <mergeCell ref="AQ85:AT85"/>
    <mergeCell ref="A84:B84"/>
    <mergeCell ref="C84:AB84"/>
    <mergeCell ref="AC84:AD84"/>
    <mergeCell ref="AM84:AP84"/>
    <mergeCell ref="AQ84:AT84"/>
    <mergeCell ref="AU84:AX84"/>
    <mergeCell ref="AU83:AX83"/>
    <mergeCell ref="AY83:BB83"/>
    <mergeCell ref="BC83:BF83"/>
    <mergeCell ref="BG83:BJ83"/>
    <mergeCell ref="BK83:BN83"/>
    <mergeCell ref="BO83:BP83"/>
    <mergeCell ref="AE84:AH84"/>
    <mergeCell ref="AE85:AH85"/>
    <mergeCell ref="AI84:AL84"/>
    <mergeCell ref="AI85:AL85"/>
    <mergeCell ref="AY82:BB82"/>
    <mergeCell ref="BC82:BF82"/>
    <mergeCell ref="BG82:BJ82"/>
    <mergeCell ref="BK82:BN82"/>
    <mergeCell ref="BO82:BP82"/>
    <mergeCell ref="A83:B83"/>
    <mergeCell ref="C83:AB83"/>
    <mergeCell ref="AC83:AD83"/>
    <mergeCell ref="AM83:AP83"/>
    <mergeCell ref="AQ83:AT83"/>
    <mergeCell ref="A82:B82"/>
    <mergeCell ref="C82:AB82"/>
    <mergeCell ref="AC82:AD82"/>
    <mergeCell ref="AM82:AP82"/>
    <mergeCell ref="AQ82:AT82"/>
    <mergeCell ref="AU82:AX82"/>
    <mergeCell ref="AU81:AX81"/>
    <mergeCell ref="AY81:BB81"/>
    <mergeCell ref="BC81:BF81"/>
    <mergeCell ref="BG81:BJ81"/>
    <mergeCell ref="BK81:BN81"/>
    <mergeCell ref="BO81:BP81"/>
    <mergeCell ref="AE82:AH82"/>
    <mergeCell ref="AE83:AH83"/>
    <mergeCell ref="AI82:AL82"/>
    <mergeCell ref="AI83:AL83"/>
    <mergeCell ref="AY80:BB80"/>
    <mergeCell ref="BC80:BF80"/>
    <mergeCell ref="BG80:BJ80"/>
    <mergeCell ref="BK80:BN80"/>
    <mergeCell ref="BO80:BP80"/>
    <mergeCell ref="A81:B81"/>
    <mergeCell ref="C81:AB81"/>
    <mergeCell ref="AC81:AD81"/>
    <mergeCell ref="AM81:AP81"/>
    <mergeCell ref="AQ81:AT81"/>
    <mergeCell ref="A80:B80"/>
    <mergeCell ref="C80:AB80"/>
    <mergeCell ref="AC80:AD80"/>
    <mergeCell ref="AM80:AP80"/>
    <mergeCell ref="AQ80:AT80"/>
    <mergeCell ref="AU80:AX80"/>
    <mergeCell ref="AU79:AX79"/>
    <mergeCell ref="AY79:BB79"/>
    <mergeCell ref="BC79:BF79"/>
    <mergeCell ref="BG79:BJ79"/>
    <mergeCell ref="BK79:BN79"/>
    <mergeCell ref="BO79:BP79"/>
    <mergeCell ref="AE80:AH80"/>
    <mergeCell ref="AE81:AH81"/>
    <mergeCell ref="AI80:AL80"/>
    <mergeCell ref="AI81:AL81"/>
    <mergeCell ref="AY78:BB78"/>
    <mergeCell ref="BC78:BF78"/>
    <mergeCell ref="BG78:BJ78"/>
    <mergeCell ref="BK78:BN78"/>
    <mergeCell ref="BO78:BP78"/>
    <mergeCell ref="A79:B79"/>
    <mergeCell ref="C79:AB79"/>
    <mergeCell ref="AC79:AD79"/>
    <mergeCell ref="AM79:AP79"/>
    <mergeCell ref="AQ79:AT79"/>
    <mergeCell ref="A78:B78"/>
    <mergeCell ref="C78:AB78"/>
    <mergeCell ref="AC78:AD78"/>
    <mergeCell ref="AM78:AP78"/>
    <mergeCell ref="AQ78:AT78"/>
    <mergeCell ref="AU78:AX78"/>
    <mergeCell ref="AU77:AX77"/>
    <mergeCell ref="AY77:BB77"/>
    <mergeCell ref="BC77:BF77"/>
    <mergeCell ref="BG77:BJ77"/>
    <mergeCell ref="BK77:BN77"/>
    <mergeCell ref="BO77:BP77"/>
    <mergeCell ref="AE78:AH78"/>
    <mergeCell ref="AE79:AH79"/>
    <mergeCell ref="AI78:AL78"/>
    <mergeCell ref="AI79:AL79"/>
    <mergeCell ref="AY76:BB76"/>
    <mergeCell ref="BC76:BF76"/>
    <mergeCell ref="BG76:BJ76"/>
    <mergeCell ref="BK76:BN76"/>
    <mergeCell ref="BO76:BP76"/>
    <mergeCell ref="A77:B77"/>
    <mergeCell ref="C77:AB77"/>
    <mergeCell ref="AC77:AD77"/>
    <mergeCell ref="AM77:AP77"/>
    <mergeCell ref="AQ77:AT77"/>
    <mergeCell ref="A76:B76"/>
    <mergeCell ref="C76:AB76"/>
    <mergeCell ref="AC76:AD76"/>
    <mergeCell ref="AM76:AP76"/>
    <mergeCell ref="AQ76:AT76"/>
    <mergeCell ref="AU76:AX76"/>
    <mergeCell ref="AU75:AX75"/>
    <mergeCell ref="AY75:BB75"/>
    <mergeCell ref="BC75:BF75"/>
    <mergeCell ref="BG75:BJ75"/>
    <mergeCell ref="BK75:BN75"/>
    <mergeCell ref="BO75:BP75"/>
    <mergeCell ref="AE76:AH76"/>
    <mergeCell ref="AE77:AH77"/>
    <mergeCell ref="AI76:AL76"/>
    <mergeCell ref="AI77:AL77"/>
    <mergeCell ref="AY74:BB74"/>
    <mergeCell ref="BC74:BF74"/>
    <mergeCell ref="BG74:BJ74"/>
    <mergeCell ref="BK74:BN74"/>
    <mergeCell ref="BO74:BP74"/>
    <mergeCell ref="A75:B75"/>
    <mergeCell ref="C75:AB75"/>
    <mergeCell ref="AC75:AD75"/>
    <mergeCell ref="AM75:AP75"/>
    <mergeCell ref="AQ75:AT75"/>
    <mergeCell ref="A74:B74"/>
    <mergeCell ref="C74:AB74"/>
    <mergeCell ref="AC74:AD74"/>
    <mergeCell ref="AM74:AP74"/>
    <mergeCell ref="AQ74:AT74"/>
    <mergeCell ref="AU74:AX74"/>
    <mergeCell ref="AU73:AX73"/>
    <mergeCell ref="AY73:BB73"/>
    <mergeCell ref="BC73:BF73"/>
    <mergeCell ref="BG73:BJ73"/>
    <mergeCell ref="BK73:BN73"/>
    <mergeCell ref="BO73:BP73"/>
    <mergeCell ref="AE74:AH74"/>
    <mergeCell ref="AE75:AH75"/>
    <mergeCell ref="AI74:AL74"/>
    <mergeCell ref="AI75:AL75"/>
    <mergeCell ref="AY72:BB72"/>
    <mergeCell ref="BC72:BF72"/>
    <mergeCell ref="BG72:BJ72"/>
    <mergeCell ref="BK72:BN72"/>
    <mergeCell ref="BO72:BP72"/>
    <mergeCell ref="A73:B73"/>
    <mergeCell ref="C73:AB73"/>
    <mergeCell ref="AC73:AD73"/>
    <mergeCell ref="AM73:AP73"/>
    <mergeCell ref="AQ73:AT73"/>
    <mergeCell ref="A72:B72"/>
    <mergeCell ref="C72:AB72"/>
    <mergeCell ref="AC72:AD72"/>
    <mergeCell ref="AM72:AP72"/>
    <mergeCell ref="AQ72:AT72"/>
    <mergeCell ref="AU72:AX72"/>
    <mergeCell ref="AU71:AX71"/>
    <mergeCell ref="AY71:BB71"/>
    <mergeCell ref="BC71:BF71"/>
    <mergeCell ref="BG71:BJ71"/>
    <mergeCell ref="BK71:BN71"/>
    <mergeCell ref="BO71:BP71"/>
    <mergeCell ref="AE72:AH72"/>
    <mergeCell ref="AE73:AH73"/>
    <mergeCell ref="AI72:AL72"/>
    <mergeCell ref="AI73:AL73"/>
    <mergeCell ref="AY70:BB70"/>
    <mergeCell ref="BC70:BF70"/>
    <mergeCell ref="BG70:BJ70"/>
    <mergeCell ref="BK70:BN70"/>
    <mergeCell ref="BO70:BP70"/>
    <mergeCell ref="A71:B71"/>
    <mergeCell ref="C71:AB71"/>
    <mergeCell ref="AC71:AD71"/>
    <mergeCell ref="AM71:AP71"/>
    <mergeCell ref="AQ71:AT71"/>
    <mergeCell ref="A70:B70"/>
    <mergeCell ref="C70:AB70"/>
    <mergeCell ref="AC70:AD70"/>
    <mergeCell ref="AM70:AP70"/>
    <mergeCell ref="AQ70:AT70"/>
    <mergeCell ref="AU70:AX70"/>
    <mergeCell ref="AU69:AX69"/>
    <mergeCell ref="AY69:BB69"/>
    <mergeCell ref="BC69:BF69"/>
    <mergeCell ref="BG69:BJ69"/>
    <mergeCell ref="BK69:BN69"/>
    <mergeCell ref="BO69:BP69"/>
    <mergeCell ref="AE70:AH70"/>
    <mergeCell ref="AE71:AH71"/>
    <mergeCell ref="AI70:AL70"/>
    <mergeCell ref="AI71:AL71"/>
    <mergeCell ref="AY68:BB68"/>
    <mergeCell ref="BC68:BF68"/>
    <mergeCell ref="BG68:BJ68"/>
    <mergeCell ref="BK68:BN68"/>
    <mergeCell ref="BO68:BP68"/>
    <mergeCell ref="A69:B69"/>
    <mergeCell ref="C69:AB69"/>
    <mergeCell ref="AC69:AD69"/>
    <mergeCell ref="AM69:AP69"/>
    <mergeCell ref="AQ69:AT69"/>
    <mergeCell ref="A68:B68"/>
    <mergeCell ref="C68:AB68"/>
    <mergeCell ref="AC68:AD68"/>
    <mergeCell ref="AM68:AP68"/>
    <mergeCell ref="AQ68:AT68"/>
    <mergeCell ref="AU68:AX68"/>
    <mergeCell ref="AU67:AX67"/>
    <mergeCell ref="AY67:BB67"/>
    <mergeCell ref="BC67:BF67"/>
    <mergeCell ref="BG67:BJ67"/>
    <mergeCell ref="BK67:BN67"/>
    <mergeCell ref="BO67:BP67"/>
    <mergeCell ref="AE68:AH68"/>
    <mergeCell ref="AE69:AH69"/>
    <mergeCell ref="AI68:AL68"/>
    <mergeCell ref="AI69:AL69"/>
    <mergeCell ref="AY66:BB66"/>
    <mergeCell ref="BC66:BF66"/>
    <mergeCell ref="BG66:BJ66"/>
    <mergeCell ref="BK66:BN66"/>
    <mergeCell ref="BO66:BP66"/>
    <mergeCell ref="A67:B67"/>
    <mergeCell ref="C67:AB67"/>
    <mergeCell ref="AC67:AD67"/>
    <mergeCell ref="AM67:AP67"/>
    <mergeCell ref="AQ67:AT67"/>
    <mergeCell ref="A66:B66"/>
    <mergeCell ref="C66:AB66"/>
    <mergeCell ref="AC66:AD66"/>
    <mergeCell ref="AM66:AP66"/>
    <mergeCell ref="AQ66:AT66"/>
    <mergeCell ref="AU66:AX66"/>
    <mergeCell ref="AU65:AX65"/>
    <mergeCell ref="AY65:BB65"/>
    <mergeCell ref="BC65:BF65"/>
    <mergeCell ref="BG65:BJ65"/>
    <mergeCell ref="BK65:BN65"/>
    <mergeCell ref="BO65:BP65"/>
    <mergeCell ref="AE66:AH66"/>
    <mergeCell ref="AE67:AH67"/>
    <mergeCell ref="AI66:AL66"/>
    <mergeCell ref="AI67:AL67"/>
    <mergeCell ref="AY64:BB64"/>
    <mergeCell ref="BC64:BF64"/>
    <mergeCell ref="BG64:BJ64"/>
    <mergeCell ref="BK64:BN64"/>
    <mergeCell ref="BO64:BP64"/>
    <mergeCell ref="A65:B65"/>
    <mergeCell ref="C65:AB65"/>
    <mergeCell ref="AC65:AD65"/>
    <mergeCell ref="AM65:AP65"/>
    <mergeCell ref="AQ65:AT65"/>
    <mergeCell ref="A64:B64"/>
    <mergeCell ref="C64:AB64"/>
    <mergeCell ref="AC64:AD64"/>
    <mergeCell ref="AM64:AP64"/>
    <mergeCell ref="AQ64:AT64"/>
    <mergeCell ref="AU64:AX64"/>
    <mergeCell ref="AU63:AX63"/>
    <mergeCell ref="AY63:BB63"/>
    <mergeCell ref="BC63:BF63"/>
    <mergeCell ref="BG63:BJ63"/>
    <mergeCell ref="BK63:BN63"/>
    <mergeCell ref="BO63:BP63"/>
    <mergeCell ref="AE64:AH64"/>
    <mergeCell ref="AE65:AH65"/>
    <mergeCell ref="AI64:AL64"/>
    <mergeCell ref="AI65:AL65"/>
    <mergeCell ref="AY62:BB62"/>
    <mergeCell ref="BC62:BF62"/>
    <mergeCell ref="BG62:BJ62"/>
    <mergeCell ref="BK62:BN62"/>
    <mergeCell ref="BO62:BP62"/>
    <mergeCell ref="A63:B63"/>
    <mergeCell ref="C63:AB63"/>
    <mergeCell ref="AC63:AD63"/>
    <mergeCell ref="AM63:AP63"/>
    <mergeCell ref="AQ63:AT63"/>
    <mergeCell ref="A62:B62"/>
    <mergeCell ref="C62:AB62"/>
    <mergeCell ref="AC62:AD62"/>
    <mergeCell ref="AM62:AP62"/>
    <mergeCell ref="AQ62:AT62"/>
    <mergeCell ref="AU62:AX62"/>
    <mergeCell ref="AU61:AX61"/>
    <mergeCell ref="AY61:BB61"/>
    <mergeCell ref="BC61:BF61"/>
    <mergeCell ref="BG61:BJ61"/>
    <mergeCell ref="BK61:BN61"/>
    <mergeCell ref="BO61:BP61"/>
    <mergeCell ref="AE62:AH62"/>
    <mergeCell ref="AE63:AH63"/>
    <mergeCell ref="AI62:AL62"/>
    <mergeCell ref="AI63:AL63"/>
    <mergeCell ref="AY60:BB60"/>
    <mergeCell ref="BC60:BF60"/>
    <mergeCell ref="BG60:BJ60"/>
    <mergeCell ref="BK60:BN60"/>
    <mergeCell ref="BO60:BP60"/>
    <mergeCell ref="A61:B61"/>
    <mergeCell ref="C61:AB61"/>
    <mergeCell ref="AC61:AD61"/>
    <mergeCell ref="AM61:AP61"/>
    <mergeCell ref="AQ61:AT61"/>
    <mergeCell ref="A60:B60"/>
    <mergeCell ref="C60:AB60"/>
    <mergeCell ref="AC60:AD60"/>
    <mergeCell ref="AM60:AP60"/>
    <mergeCell ref="AQ60:AT60"/>
    <mergeCell ref="AU60:AX60"/>
    <mergeCell ref="AU59:AX59"/>
    <mergeCell ref="AY59:BB59"/>
    <mergeCell ref="BC59:BF59"/>
    <mergeCell ref="BG59:BJ59"/>
    <mergeCell ref="BK59:BN59"/>
    <mergeCell ref="BO59:BP59"/>
    <mergeCell ref="AE60:AH60"/>
    <mergeCell ref="AE61:AH61"/>
    <mergeCell ref="AI60:AL60"/>
    <mergeCell ref="AI61:AL61"/>
    <mergeCell ref="AY58:BB58"/>
    <mergeCell ref="BC58:BF58"/>
    <mergeCell ref="BG58:BJ58"/>
    <mergeCell ref="BK58:BN58"/>
    <mergeCell ref="BO58:BP58"/>
    <mergeCell ref="A59:B59"/>
    <mergeCell ref="C59:AB59"/>
    <mergeCell ref="AC59:AD59"/>
    <mergeCell ref="AM59:AP59"/>
    <mergeCell ref="AQ59:AT59"/>
    <mergeCell ref="A58:B58"/>
    <mergeCell ref="C58:AB58"/>
    <mergeCell ref="AC58:AD58"/>
    <mergeCell ref="AM58:AP58"/>
    <mergeCell ref="AQ58:AT58"/>
    <mergeCell ref="AU58:AX58"/>
    <mergeCell ref="AU57:AX57"/>
    <mergeCell ref="AY57:BB57"/>
    <mergeCell ref="BC57:BF57"/>
    <mergeCell ref="BG57:BJ57"/>
    <mergeCell ref="BK57:BN57"/>
    <mergeCell ref="BO57:BP57"/>
    <mergeCell ref="AI58:AL58"/>
    <mergeCell ref="AI59:AL59"/>
    <mergeCell ref="AE58:AH58"/>
    <mergeCell ref="AE59:AH59"/>
    <mergeCell ref="AY56:BB56"/>
    <mergeCell ref="BC56:BF56"/>
    <mergeCell ref="BG56:BJ56"/>
    <mergeCell ref="BK56:BN56"/>
    <mergeCell ref="BO56:BP56"/>
    <mergeCell ref="A57:B57"/>
    <mergeCell ref="C57:AB57"/>
    <mergeCell ref="AC57:AD57"/>
    <mergeCell ref="AM57:AP57"/>
    <mergeCell ref="AQ57:AT57"/>
    <mergeCell ref="A56:B56"/>
    <mergeCell ref="C56:AB56"/>
    <mergeCell ref="AC56:AD56"/>
    <mergeCell ref="AM56:AP56"/>
    <mergeCell ref="AQ56:AT56"/>
    <mergeCell ref="AU56:AX56"/>
    <mergeCell ref="AU55:AX55"/>
    <mergeCell ref="AY55:BB55"/>
    <mergeCell ref="BC55:BF55"/>
    <mergeCell ref="BG55:BJ55"/>
    <mergeCell ref="BK55:BN55"/>
    <mergeCell ref="BO55:BP55"/>
    <mergeCell ref="AY54:BB54"/>
    <mergeCell ref="BC54:BF54"/>
    <mergeCell ref="BG54:BJ54"/>
    <mergeCell ref="BK54:BN54"/>
    <mergeCell ref="BO54:BP54"/>
    <mergeCell ref="A55:B55"/>
    <mergeCell ref="C55:AB55"/>
    <mergeCell ref="AC55:AD55"/>
    <mergeCell ref="AM55:AP55"/>
    <mergeCell ref="AQ55:AT55"/>
    <mergeCell ref="A54:B54"/>
    <mergeCell ref="C54:AB54"/>
    <mergeCell ref="AC54:AD54"/>
    <mergeCell ref="AM54:AP54"/>
    <mergeCell ref="AQ54:AT54"/>
    <mergeCell ref="AU54:AX54"/>
    <mergeCell ref="AU53:AX53"/>
    <mergeCell ref="AY53:BB53"/>
    <mergeCell ref="BC53:BF53"/>
    <mergeCell ref="BG53:BJ53"/>
    <mergeCell ref="BK53:BN53"/>
    <mergeCell ref="BO53:BP53"/>
    <mergeCell ref="AY52:BB52"/>
    <mergeCell ref="BC52:BF52"/>
    <mergeCell ref="BG52:BJ52"/>
    <mergeCell ref="BK52:BN52"/>
    <mergeCell ref="BO52:BP52"/>
    <mergeCell ref="A53:B53"/>
    <mergeCell ref="C53:AB53"/>
    <mergeCell ref="AC53:AD53"/>
    <mergeCell ref="AM53:AP53"/>
    <mergeCell ref="AQ53:AT53"/>
    <mergeCell ref="A52:B52"/>
    <mergeCell ref="C52:AB52"/>
    <mergeCell ref="AC52:AD52"/>
    <mergeCell ref="AM52:AP52"/>
    <mergeCell ref="AQ52:AT52"/>
    <mergeCell ref="AU52:AX52"/>
    <mergeCell ref="AU51:AX51"/>
    <mergeCell ref="AY51:BB51"/>
    <mergeCell ref="BC51:BF51"/>
    <mergeCell ref="BG51:BJ51"/>
    <mergeCell ref="BK51:BN51"/>
    <mergeCell ref="BO51:BP51"/>
    <mergeCell ref="AY46:BB46"/>
    <mergeCell ref="AY50:BB50"/>
    <mergeCell ref="BC50:BF50"/>
    <mergeCell ref="BG50:BJ50"/>
    <mergeCell ref="BK50:BN50"/>
    <mergeCell ref="BO50:BP50"/>
    <mergeCell ref="A51:B51"/>
    <mergeCell ref="C51:AB51"/>
    <mergeCell ref="AC51:AD51"/>
    <mergeCell ref="AM51:AP51"/>
    <mergeCell ref="AQ51:AT51"/>
    <mergeCell ref="A50:B50"/>
    <mergeCell ref="C50:AB50"/>
    <mergeCell ref="AC50:AD50"/>
    <mergeCell ref="AM50:AP50"/>
    <mergeCell ref="AQ50:AT50"/>
    <mergeCell ref="AU50:AX50"/>
    <mergeCell ref="AU49:AX49"/>
    <mergeCell ref="AY49:BB49"/>
    <mergeCell ref="BC49:BF49"/>
    <mergeCell ref="BG49:BJ49"/>
    <mergeCell ref="BK49:BN49"/>
    <mergeCell ref="BO49:BP49"/>
    <mergeCell ref="A49:B49"/>
    <mergeCell ref="C49:AB49"/>
    <mergeCell ref="AC49:AD49"/>
    <mergeCell ref="AM49:AP49"/>
    <mergeCell ref="AQ49:AT49"/>
    <mergeCell ref="BC46:BF46"/>
    <mergeCell ref="BO44:BP44"/>
    <mergeCell ref="BG46:BJ46"/>
    <mergeCell ref="BK46:BN46"/>
    <mergeCell ref="BO46:BP46"/>
    <mergeCell ref="A47:B47"/>
    <mergeCell ref="C47:AB47"/>
    <mergeCell ref="AC47:AD47"/>
    <mergeCell ref="AM47:AP47"/>
    <mergeCell ref="AQ47:AT47"/>
    <mergeCell ref="A46:B46"/>
    <mergeCell ref="C46:AB46"/>
    <mergeCell ref="AC46:AD46"/>
    <mergeCell ref="AM46:AP46"/>
    <mergeCell ref="AQ46:AT46"/>
    <mergeCell ref="AU46:AX46"/>
    <mergeCell ref="AY48:BB48"/>
    <mergeCell ref="BC48:BF48"/>
    <mergeCell ref="BG48:BJ48"/>
    <mergeCell ref="BK48:BN48"/>
    <mergeCell ref="BO48:BP48"/>
    <mergeCell ref="A48:B48"/>
    <mergeCell ref="C48:AB48"/>
    <mergeCell ref="AC48:AD48"/>
    <mergeCell ref="AM48:AP48"/>
    <mergeCell ref="AQ48:AT48"/>
    <mergeCell ref="AU48:AX48"/>
    <mergeCell ref="AU47:AX47"/>
    <mergeCell ref="AY47:BB47"/>
    <mergeCell ref="BC47:BF47"/>
    <mergeCell ref="BG47:BJ47"/>
    <mergeCell ref="BK47:BN47"/>
    <mergeCell ref="BO47:BP47"/>
    <mergeCell ref="AY43:BB43"/>
    <mergeCell ref="BC43:BF43"/>
    <mergeCell ref="BG43:BJ43"/>
    <mergeCell ref="BK43:BN43"/>
    <mergeCell ref="BO43:BP43"/>
    <mergeCell ref="A44:B44"/>
    <mergeCell ref="C44:AB44"/>
    <mergeCell ref="AC44:AD44"/>
    <mergeCell ref="AM44:AP44"/>
    <mergeCell ref="AQ44:AT44"/>
    <mergeCell ref="A43:B43"/>
    <mergeCell ref="C43:AB43"/>
    <mergeCell ref="AC43:AD43"/>
    <mergeCell ref="AM43:AP43"/>
    <mergeCell ref="AQ43:AT43"/>
    <mergeCell ref="AU43:AX43"/>
    <mergeCell ref="AY45:BB45"/>
    <mergeCell ref="BC45:BF45"/>
    <mergeCell ref="BG45:BJ45"/>
    <mergeCell ref="BK45:BN45"/>
    <mergeCell ref="BO45:BP45"/>
    <mergeCell ref="A45:B45"/>
    <mergeCell ref="C45:AB45"/>
    <mergeCell ref="AC45:AD45"/>
    <mergeCell ref="AM45:AP45"/>
    <mergeCell ref="AQ45:AT45"/>
    <mergeCell ref="AU45:AX45"/>
    <mergeCell ref="AU44:AX44"/>
    <mergeCell ref="AY44:BB44"/>
    <mergeCell ref="BC44:BF44"/>
    <mergeCell ref="BG44:BJ44"/>
    <mergeCell ref="BK44:BN44"/>
    <mergeCell ref="AU42:AX42"/>
    <mergeCell ref="AY42:BB42"/>
    <mergeCell ref="BC42:BF42"/>
    <mergeCell ref="BG42:BJ42"/>
    <mergeCell ref="BK42:BN42"/>
    <mergeCell ref="BO42:BP42"/>
    <mergeCell ref="AY41:BB41"/>
    <mergeCell ref="BC41:BF41"/>
    <mergeCell ref="BG41:BJ41"/>
    <mergeCell ref="BK41:BN41"/>
    <mergeCell ref="BO41:BP41"/>
    <mergeCell ref="A42:B42"/>
    <mergeCell ref="C42:AB42"/>
    <mergeCell ref="AC42:AD42"/>
    <mergeCell ref="AM42:AP42"/>
    <mergeCell ref="AQ42:AT42"/>
    <mergeCell ref="A41:B41"/>
    <mergeCell ref="C41:AB41"/>
    <mergeCell ref="AC41:AD41"/>
    <mergeCell ref="AM41:AP41"/>
    <mergeCell ref="AQ41:AT41"/>
    <mergeCell ref="AU41:AX41"/>
    <mergeCell ref="AE41:AH41"/>
    <mergeCell ref="AE42:AH42"/>
    <mergeCell ref="AI41:AL41"/>
    <mergeCell ref="AI42:AL42"/>
    <mergeCell ref="AU40:AX40"/>
    <mergeCell ref="AY40:BB40"/>
    <mergeCell ref="BC40:BF40"/>
    <mergeCell ref="BG40:BJ40"/>
    <mergeCell ref="BK40:BN40"/>
    <mergeCell ref="BO40:BP40"/>
    <mergeCell ref="AY39:BB39"/>
    <mergeCell ref="BC39:BF39"/>
    <mergeCell ref="BG39:BJ39"/>
    <mergeCell ref="BK39:BN39"/>
    <mergeCell ref="BO39:BP39"/>
    <mergeCell ref="A40:B40"/>
    <mergeCell ref="C40:AB40"/>
    <mergeCell ref="AC40:AD40"/>
    <mergeCell ref="AM40:AP40"/>
    <mergeCell ref="AQ40:AT40"/>
    <mergeCell ref="A39:B39"/>
    <mergeCell ref="C39:AB39"/>
    <mergeCell ref="AC39:AD39"/>
    <mergeCell ref="AM39:AP39"/>
    <mergeCell ref="AQ39:AT39"/>
    <mergeCell ref="AU39:AX39"/>
    <mergeCell ref="AE39:AH39"/>
    <mergeCell ref="AE40:AH40"/>
    <mergeCell ref="AI39:AL39"/>
    <mergeCell ref="AI40:AL40"/>
    <mergeCell ref="AU38:AX38"/>
    <mergeCell ref="AY38:BB38"/>
    <mergeCell ref="BC38:BF38"/>
    <mergeCell ref="BG38:BJ38"/>
    <mergeCell ref="BK38:BN38"/>
    <mergeCell ref="BO38:BP38"/>
    <mergeCell ref="AY37:BB37"/>
    <mergeCell ref="BC37:BF37"/>
    <mergeCell ref="BG37:BJ37"/>
    <mergeCell ref="BK37:BN37"/>
    <mergeCell ref="BO37:BP37"/>
    <mergeCell ref="A38:B38"/>
    <mergeCell ref="C38:AB38"/>
    <mergeCell ref="AC38:AD38"/>
    <mergeCell ref="AM38:AP38"/>
    <mergeCell ref="AQ38:AT38"/>
    <mergeCell ref="A37:B37"/>
    <mergeCell ref="C37:AB37"/>
    <mergeCell ref="AC37:AD37"/>
    <mergeCell ref="AM37:AP37"/>
    <mergeCell ref="AQ37:AT37"/>
    <mergeCell ref="AU37:AX37"/>
    <mergeCell ref="AE37:AH37"/>
    <mergeCell ref="AE38:AH38"/>
    <mergeCell ref="AI37:AL37"/>
    <mergeCell ref="AI38:AL38"/>
    <mergeCell ref="AU36:AX36"/>
    <mergeCell ref="AY36:BB36"/>
    <mergeCell ref="BC36:BF36"/>
    <mergeCell ref="BG36:BJ36"/>
    <mergeCell ref="BK36:BN36"/>
    <mergeCell ref="BO36:BP36"/>
    <mergeCell ref="AY35:BB35"/>
    <mergeCell ref="BC35:BF35"/>
    <mergeCell ref="BG35:BJ35"/>
    <mergeCell ref="BK35:BN35"/>
    <mergeCell ref="BO35:BP35"/>
    <mergeCell ref="A36:B36"/>
    <mergeCell ref="C36:AB36"/>
    <mergeCell ref="AC36:AD36"/>
    <mergeCell ref="AM36:AP36"/>
    <mergeCell ref="AQ36:AT36"/>
    <mergeCell ref="A35:B35"/>
    <mergeCell ref="C35:AB35"/>
    <mergeCell ref="AC35:AD35"/>
    <mergeCell ref="AM35:AP35"/>
    <mergeCell ref="AQ35:AT35"/>
    <mergeCell ref="AU35:AX35"/>
    <mergeCell ref="AE35:AH35"/>
    <mergeCell ref="AE36:AH36"/>
    <mergeCell ref="AI35:AL35"/>
    <mergeCell ref="AI36:AL36"/>
    <mergeCell ref="AU34:AX34"/>
    <mergeCell ref="AY34:BB34"/>
    <mergeCell ref="BC34:BF34"/>
    <mergeCell ref="BG34:BJ34"/>
    <mergeCell ref="BK34:BN34"/>
    <mergeCell ref="BO34:BP34"/>
    <mergeCell ref="AY33:BB33"/>
    <mergeCell ref="BC33:BF33"/>
    <mergeCell ref="BG33:BJ33"/>
    <mergeCell ref="BK33:BN33"/>
    <mergeCell ref="BO33:BP33"/>
    <mergeCell ref="A34:B34"/>
    <mergeCell ref="C34:AB34"/>
    <mergeCell ref="AC34:AD34"/>
    <mergeCell ref="AM34:AP34"/>
    <mergeCell ref="AQ34:AT34"/>
    <mergeCell ref="A33:B33"/>
    <mergeCell ref="C33:AB33"/>
    <mergeCell ref="AC33:AD33"/>
    <mergeCell ref="AM33:AP33"/>
    <mergeCell ref="AQ33:AT33"/>
    <mergeCell ref="AU33:AX33"/>
    <mergeCell ref="AE33:AH33"/>
    <mergeCell ref="AE34:AH34"/>
    <mergeCell ref="AI33:AL33"/>
    <mergeCell ref="AI34:AL34"/>
    <mergeCell ref="AU32:AX32"/>
    <mergeCell ref="AY32:BB32"/>
    <mergeCell ref="BC32:BF32"/>
    <mergeCell ref="BG32:BJ32"/>
    <mergeCell ref="BK32:BN32"/>
    <mergeCell ref="BO32:BP32"/>
    <mergeCell ref="AY31:BB31"/>
    <mergeCell ref="BC31:BF31"/>
    <mergeCell ref="BG31:BJ31"/>
    <mergeCell ref="BK31:BN31"/>
    <mergeCell ref="BO31:BP31"/>
    <mergeCell ref="A32:B32"/>
    <mergeCell ref="C32:AB32"/>
    <mergeCell ref="AC32:AD32"/>
    <mergeCell ref="AM32:AP32"/>
    <mergeCell ref="AQ32:AT32"/>
    <mergeCell ref="A31:B31"/>
    <mergeCell ref="C31:AB31"/>
    <mergeCell ref="AC31:AD31"/>
    <mergeCell ref="AM31:AP31"/>
    <mergeCell ref="AQ31:AT31"/>
    <mergeCell ref="AU31:AX31"/>
    <mergeCell ref="AE31:AH31"/>
    <mergeCell ref="AE32:AH32"/>
    <mergeCell ref="AI31:AL31"/>
    <mergeCell ref="AI32:AL32"/>
    <mergeCell ref="AU30:AX30"/>
    <mergeCell ref="AY30:BB30"/>
    <mergeCell ref="BC30:BF30"/>
    <mergeCell ref="BG30:BJ30"/>
    <mergeCell ref="BK30:BN30"/>
    <mergeCell ref="BO30:BP30"/>
    <mergeCell ref="AY29:BB29"/>
    <mergeCell ref="BC29:BF29"/>
    <mergeCell ref="BG29:BJ29"/>
    <mergeCell ref="BK29:BN29"/>
    <mergeCell ref="BO29:BP29"/>
    <mergeCell ref="A30:B30"/>
    <mergeCell ref="C30:AB30"/>
    <mergeCell ref="AC30:AD30"/>
    <mergeCell ref="AM30:AP30"/>
    <mergeCell ref="AQ30:AT30"/>
    <mergeCell ref="A29:B29"/>
    <mergeCell ref="C29:AB29"/>
    <mergeCell ref="AC29:AD29"/>
    <mergeCell ref="AM29:AP29"/>
    <mergeCell ref="AQ29:AT29"/>
    <mergeCell ref="AU29:AX29"/>
    <mergeCell ref="AE29:AH29"/>
    <mergeCell ref="AE30:AH30"/>
    <mergeCell ref="AI29:AL29"/>
    <mergeCell ref="AI30:AL30"/>
    <mergeCell ref="AU28:AX28"/>
    <mergeCell ref="AY28:BB28"/>
    <mergeCell ref="BC28:BF28"/>
    <mergeCell ref="BG28:BJ28"/>
    <mergeCell ref="BK28:BN28"/>
    <mergeCell ref="BO28:BP28"/>
    <mergeCell ref="AY27:BB27"/>
    <mergeCell ref="BC27:BF27"/>
    <mergeCell ref="BG27:BJ27"/>
    <mergeCell ref="BK27:BN27"/>
    <mergeCell ref="BO27:BP27"/>
    <mergeCell ref="A28:B28"/>
    <mergeCell ref="C28:AB28"/>
    <mergeCell ref="AC28:AD28"/>
    <mergeCell ref="AM28:AP28"/>
    <mergeCell ref="AQ28:AT28"/>
    <mergeCell ref="A27:B27"/>
    <mergeCell ref="C27:AB27"/>
    <mergeCell ref="AC27:AD27"/>
    <mergeCell ref="AM27:AP27"/>
    <mergeCell ref="AQ27:AT27"/>
    <mergeCell ref="AU27:AX27"/>
    <mergeCell ref="AE27:AH27"/>
    <mergeCell ref="AE28:AH28"/>
    <mergeCell ref="AI27:AL27"/>
    <mergeCell ref="AI28:AL28"/>
    <mergeCell ref="AU26:AX26"/>
    <mergeCell ref="AY26:BB26"/>
    <mergeCell ref="BC26:BF26"/>
    <mergeCell ref="BG26:BJ26"/>
    <mergeCell ref="BK26:BN26"/>
    <mergeCell ref="BO26:BP26"/>
    <mergeCell ref="AY25:BB25"/>
    <mergeCell ref="BC25:BF25"/>
    <mergeCell ref="BG25:BJ25"/>
    <mergeCell ref="BK25:BN25"/>
    <mergeCell ref="BO25:BP25"/>
    <mergeCell ref="A26:B26"/>
    <mergeCell ref="C26:AB26"/>
    <mergeCell ref="AC26:AD26"/>
    <mergeCell ref="AM26:AP26"/>
    <mergeCell ref="AQ26:AT26"/>
    <mergeCell ref="A25:B25"/>
    <mergeCell ref="C25:AB25"/>
    <mergeCell ref="AC25:AD25"/>
    <mergeCell ref="AM25:AP25"/>
    <mergeCell ref="AQ25:AT25"/>
    <mergeCell ref="AU25:AX25"/>
    <mergeCell ref="AE26:AH26"/>
    <mergeCell ref="AI25:AL25"/>
    <mergeCell ref="AI26:AL26"/>
    <mergeCell ref="AE25:AH25"/>
    <mergeCell ref="AU24:AX24"/>
    <mergeCell ref="AY24:BB24"/>
    <mergeCell ref="BC24:BF24"/>
    <mergeCell ref="BG24:BJ24"/>
    <mergeCell ref="BK24:BN24"/>
    <mergeCell ref="BO24:BP24"/>
    <mergeCell ref="AY23:BB23"/>
    <mergeCell ref="BC23:BF23"/>
    <mergeCell ref="BG23:BJ23"/>
    <mergeCell ref="BK23:BN23"/>
    <mergeCell ref="BO23:BP23"/>
    <mergeCell ref="A24:B24"/>
    <mergeCell ref="C24:AB24"/>
    <mergeCell ref="AC24:AD24"/>
    <mergeCell ref="AM24:AP24"/>
    <mergeCell ref="AQ24:AT24"/>
    <mergeCell ref="A23:B23"/>
    <mergeCell ref="C23:AB23"/>
    <mergeCell ref="AC23:AD23"/>
    <mergeCell ref="AM23:AP23"/>
    <mergeCell ref="AQ23:AT23"/>
    <mergeCell ref="AU23:AX23"/>
    <mergeCell ref="AI23:AL23"/>
    <mergeCell ref="AI24:AL24"/>
    <mergeCell ref="AE23:AH23"/>
    <mergeCell ref="AE24:AH24"/>
    <mergeCell ref="AU22:AX22"/>
    <mergeCell ref="AY22:BB22"/>
    <mergeCell ref="BC22:BF22"/>
    <mergeCell ref="BG22:BJ22"/>
    <mergeCell ref="BK22:BN22"/>
    <mergeCell ref="BO22:BP22"/>
    <mergeCell ref="AY21:BB21"/>
    <mergeCell ref="BC21:BF21"/>
    <mergeCell ref="BG21:BJ21"/>
    <mergeCell ref="BK21:BN21"/>
    <mergeCell ref="BO21:BP21"/>
    <mergeCell ref="A22:B22"/>
    <mergeCell ref="C22:AB22"/>
    <mergeCell ref="AC22:AD22"/>
    <mergeCell ref="AM22:AP22"/>
    <mergeCell ref="AQ22:AT22"/>
    <mergeCell ref="A21:B21"/>
    <mergeCell ref="C21:AB21"/>
    <mergeCell ref="AC21:AD21"/>
    <mergeCell ref="AM21:AP21"/>
    <mergeCell ref="AQ21:AT21"/>
    <mergeCell ref="AU21:AX21"/>
    <mergeCell ref="AI22:AL22"/>
    <mergeCell ref="AE22:AH22"/>
    <mergeCell ref="AI21:AL21"/>
    <mergeCell ref="AE21:AH21"/>
    <mergeCell ref="AU20:AX20"/>
    <mergeCell ref="AY20:BB20"/>
    <mergeCell ref="BC20:BF20"/>
    <mergeCell ref="BG20:BJ20"/>
    <mergeCell ref="BK20:BN20"/>
    <mergeCell ref="BO20:BP20"/>
    <mergeCell ref="AY19:BB19"/>
    <mergeCell ref="BC19:BF19"/>
    <mergeCell ref="BG19:BJ19"/>
    <mergeCell ref="BK19:BN19"/>
    <mergeCell ref="BO19:BP19"/>
    <mergeCell ref="A20:B20"/>
    <mergeCell ref="C20:AB20"/>
    <mergeCell ref="AC20:AD20"/>
    <mergeCell ref="AM20:AP20"/>
    <mergeCell ref="AQ20:AT20"/>
    <mergeCell ref="A19:B19"/>
    <mergeCell ref="C19:AB19"/>
    <mergeCell ref="AC19:AD19"/>
    <mergeCell ref="AM19:AP19"/>
    <mergeCell ref="AQ19:AT19"/>
    <mergeCell ref="AU19:AX19"/>
    <mergeCell ref="AI19:AL19"/>
    <mergeCell ref="AI20:AL20"/>
    <mergeCell ref="AE19:AH19"/>
    <mergeCell ref="AE20:AH20"/>
    <mergeCell ref="AU18:AX18"/>
    <mergeCell ref="AY18:BB18"/>
    <mergeCell ref="BC18:BF18"/>
    <mergeCell ref="BG18:BJ18"/>
    <mergeCell ref="BK18:BN18"/>
    <mergeCell ref="BO18:BP18"/>
    <mergeCell ref="AY17:BB17"/>
    <mergeCell ref="BC17:BF17"/>
    <mergeCell ref="BG17:BJ17"/>
    <mergeCell ref="BK17:BN17"/>
    <mergeCell ref="BO17:BP17"/>
    <mergeCell ref="A18:B18"/>
    <mergeCell ref="C18:AB18"/>
    <mergeCell ref="AC18:AD18"/>
    <mergeCell ref="AM18:AP18"/>
    <mergeCell ref="AQ18:AT18"/>
    <mergeCell ref="A17:B17"/>
    <mergeCell ref="C17:AB17"/>
    <mergeCell ref="AC17:AD17"/>
    <mergeCell ref="AM17:AP17"/>
    <mergeCell ref="AQ17:AT17"/>
    <mergeCell ref="AU17:AX17"/>
    <mergeCell ref="AI17:AL17"/>
    <mergeCell ref="AI18:AL18"/>
    <mergeCell ref="AE17:AH17"/>
    <mergeCell ref="AE18:AH18"/>
    <mergeCell ref="AU16:AX16"/>
    <mergeCell ref="AY16:BB16"/>
    <mergeCell ref="BC16:BF16"/>
    <mergeCell ref="BG16:BJ16"/>
    <mergeCell ref="BK16:BN16"/>
    <mergeCell ref="BO16:BP16"/>
    <mergeCell ref="AY15:BB15"/>
    <mergeCell ref="BC15:BF15"/>
    <mergeCell ref="BG15:BJ15"/>
    <mergeCell ref="BK15:BN15"/>
    <mergeCell ref="BO15:BP15"/>
    <mergeCell ref="A16:B16"/>
    <mergeCell ref="C16:AB16"/>
    <mergeCell ref="AC16:AD16"/>
    <mergeCell ref="AM16:AP16"/>
    <mergeCell ref="AQ16:AT16"/>
    <mergeCell ref="A15:B15"/>
    <mergeCell ref="C15:AB15"/>
    <mergeCell ref="AC15:AD15"/>
    <mergeCell ref="AM15:AP15"/>
    <mergeCell ref="AQ15:AT15"/>
    <mergeCell ref="AU15:AX15"/>
    <mergeCell ref="AI15:AL15"/>
    <mergeCell ref="AI16:AL16"/>
    <mergeCell ref="AE15:AH15"/>
    <mergeCell ref="AE16:AH16"/>
    <mergeCell ref="AU14:AX14"/>
    <mergeCell ref="AY14:BB14"/>
    <mergeCell ref="BC14:BF14"/>
    <mergeCell ref="BG14:BJ14"/>
    <mergeCell ref="BK14:BN14"/>
    <mergeCell ref="BO14:BP14"/>
    <mergeCell ref="AY13:BB13"/>
    <mergeCell ref="BC13:BF13"/>
    <mergeCell ref="BG13:BJ13"/>
    <mergeCell ref="BK13:BN13"/>
    <mergeCell ref="BO13:BP13"/>
    <mergeCell ref="A14:B14"/>
    <mergeCell ref="C14:AB14"/>
    <mergeCell ref="AC14:AD14"/>
    <mergeCell ref="AM14:AP14"/>
    <mergeCell ref="AQ14:AT14"/>
    <mergeCell ref="A13:B13"/>
    <mergeCell ref="C13:AB13"/>
    <mergeCell ref="AC13:AD13"/>
    <mergeCell ref="AM13:AP13"/>
    <mergeCell ref="AQ13:AT13"/>
    <mergeCell ref="AU13:AX13"/>
    <mergeCell ref="AI13:AL13"/>
    <mergeCell ref="AI14:AL14"/>
    <mergeCell ref="AE13:AH13"/>
    <mergeCell ref="AE14:AH14"/>
    <mergeCell ref="AU12:AX12"/>
    <mergeCell ref="AY12:BB12"/>
    <mergeCell ref="BC12:BF12"/>
    <mergeCell ref="BG12:BJ12"/>
    <mergeCell ref="BK12:BN12"/>
    <mergeCell ref="BO12:BP12"/>
    <mergeCell ref="AY11:BB11"/>
    <mergeCell ref="BC11:BF11"/>
    <mergeCell ref="BG11:BJ11"/>
    <mergeCell ref="BK11:BN11"/>
    <mergeCell ref="BO11:BP11"/>
    <mergeCell ref="A12:B12"/>
    <mergeCell ref="C12:AB12"/>
    <mergeCell ref="AC12:AD12"/>
    <mergeCell ref="AM12:AP12"/>
    <mergeCell ref="AQ12:AT12"/>
    <mergeCell ref="A11:B11"/>
    <mergeCell ref="C11:AB11"/>
    <mergeCell ref="AC11:AD11"/>
    <mergeCell ref="AM11:AP11"/>
    <mergeCell ref="AQ11:AT11"/>
    <mergeCell ref="AU11:AX11"/>
    <mergeCell ref="AI11:AL11"/>
    <mergeCell ref="AI12:AL12"/>
    <mergeCell ref="AE11:AH11"/>
    <mergeCell ref="AE12:AH12"/>
    <mergeCell ref="A10:B10"/>
    <mergeCell ref="C10:AB10"/>
    <mergeCell ref="AC10:AD10"/>
    <mergeCell ref="AM10:AP10"/>
    <mergeCell ref="AQ10:AT10"/>
    <mergeCell ref="A9:B9"/>
    <mergeCell ref="C9:AB9"/>
    <mergeCell ref="AC9:AD9"/>
    <mergeCell ref="AM9:AP9"/>
    <mergeCell ref="AQ9:AT9"/>
    <mergeCell ref="AU9:AX9"/>
    <mergeCell ref="AU8:AX8"/>
    <mergeCell ref="AY8:BB8"/>
    <mergeCell ref="BC8:BF8"/>
    <mergeCell ref="BG8:BJ8"/>
    <mergeCell ref="BK8:BN8"/>
    <mergeCell ref="BO8:BP8"/>
    <mergeCell ref="AE8:AH8"/>
    <mergeCell ref="AI9:AL9"/>
    <mergeCell ref="AI10:AL10"/>
    <mergeCell ref="AE9:AH9"/>
    <mergeCell ref="AE10:AH10"/>
    <mergeCell ref="AI7:AL7"/>
    <mergeCell ref="AI8:AL8"/>
    <mergeCell ref="AU6:AX6"/>
    <mergeCell ref="AY6:BB6"/>
    <mergeCell ref="BC6:BF6"/>
    <mergeCell ref="AU10:AX10"/>
    <mergeCell ref="AY10:BB10"/>
    <mergeCell ref="BC10:BF10"/>
    <mergeCell ref="BG10:BJ10"/>
    <mergeCell ref="BK10:BN10"/>
    <mergeCell ref="BO10:BP10"/>
    <mergeCell ref="BG6:BJ6"/>
    <mergeCell ref="AY9:BB9"/>
    <mergeCell ref="BC9:BF9"/>
    <mergeCell ref="BG9:BJ9"/>
    <mergeCell ref="BK9:BN9"/>
    <mergeCell ref="BO9:BP9"/>
    <mergeCell ref="A1:BP1"/>
    <mergeCell ref="A2:BP2"/>
    <mergeCell ref="A3:BP3"/>
    <mergeCell ref="A4:BP4"/>
    <mergeCell ref="A5:B6"/>
    <mergeCell ref="C5:AB6"/>
    <mergeCell ref="AC5:AD6"/>
    <mergeCell ref="AU5:BJ5"/>
    <mergeCell ref="BK5:BN6"/>
    <mergeCell ref="AY7:BB7"/>
    <mergeCell ref="BC7:BF7"/>
    <mergeCell ref="BG7:BJ7"/>
    <mergeCell ref="BK7:BN7"/>
    <mergeCell ref="BO7:BP7"/>
    <mergeCell ref="A8:B8"/>
    <mergeCell ref="C8:AB8"/>
    <mergeCell ref="AC8:AD8"/>
    <mergeCell ref="AM8:AP8"/>
    <mergeCell ref="AQ8:AT8"/>
    <mergeCell ref="A7:B7"/>
    <mergeCell ref="C7:AB7"/>
    <mergeCell ref="AC7:AD7"/>
    <mergeCell ref="AM7:AP7"/>
    <mergeCell ref="AQ7:AT7"/>
    <mergeCell ref="AU7:AX7"/>
    <mergeCell ref="BO5:BP6"/>
    <mergeCell ref="AM6:AP6"/>
    <mergeCell ref="AQ6:AT6"/>
    <mergeCell ref="AE5:AT5"/>
    <mergeCell ref="AI6:AL6"/>
    <mergeCell ref="AE6:AH6"/>
    <mergeCell ref="AE7:AH7"/>
    <mergeCell ref="AI43:AL43"/>
    <mergeCell ref="AI44:AL44"/>
    <mergeCell ref="AI45:AL45"/>
    <mergeCell ref="AI46:AL46"/>
    <mergeCell ref="AI47:AL47"/>
    <mergeCell ref="AI48:AL48"/>
    <mergeCell ref="AI49:AL49"/>
    <mergeCell ref="AI50:AL50"/>
    <mergeCell ref="AI51:AL51"/>
    <mergeCell ref="AI52:AL52"/>
    <mergeCell ref="AI53:AL53"/>
    <mergeCell ref="AI54:AL54"/>
    <mergeCell ref="AI55:AL55"/>
    <mergeCell ref="AI56:AL56"/>
    <mergeCell ref="AI57:AL57"/>
    <mergeCell ref="AE43:AH43"/>
    <mergeCell ref="AE44:AH44"/>
    <mergeCell ref="AE45:AH45"/>
    <mergeCell ref="AE46:AH46"/>
    <mergeCell ref="AE47:AH47"/>
    <mergeCell ref="AE48:AH48"/>
    <mergeCell ref="AE49:AH49"/>
    <mergeCell ref="AE50:AH50"/>
    <mergeCell ref="AE51:AH51"/>
    <mergeCell ref="AE52:AH52"/>
    <mergeCell ref="AE53:AH53"/>
    <mergeCell ref="AE54:AH54"/>
    <mergeCell ref="AE55:AH55"/>
    <mergeCell ref="AE56:AH56"/>
    <mergeCell ref="AE57:AH57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  <rowBreaks count="8" manualBreakCount="8">
    <brk id="33" max="59" man="1"/>
    <brk id="57" max="16383" man="1"/>
    <brk id="84" max="16383" man="1"/>
    <brk id="92" max="16383" man="1"/>
    <brk id="119" max="59" man="1"/>
    <brk id="146" max="59" man="1"/>
    <brk id="173" max="59" man="1"/>
    <brk id="199" max="59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BJ212"/>
  <sheetViews>
    <sheetView view="pageBreakPreview" zoomScaleSheetLayoutView="100" workbookViewId="0">
      <pane xSplit="28" ySplit="7" topLeftCell="AC8" activePane="bottomRight" state="frozen"/>
      <selection activeCell="BF1" sqref="BF1"/>
      <selection pane="topRight" activeCell="BF1" sqref="BF1"/>
      <selection pane="bottomLeft" activeCell="BF1" sqref="BF1"/>
      <selection pane="bottomRight" activeCell="BI1" sqref="BI1"/>
    </sheetView>
  </sheetViews>
  <sheetFormatPr defaultRowHeight="12.75"/>
  <cols>
    <col min="1" max="1" width="2.42578125" style="4" customWidth="1"/>
    <col min="2" max="2" width="2.140625" style="4" customWidth="1"/>
    <col min="3" max="58" width="2.7109375" style="1" customWidth="1"/>
    <col min="59" max="59" width="3.42578125" style="1" customWidth="1"/>
    <col min="60" max="60" width="3.28515625" style="1" customWidth="1"/>
    <col min="61" max="69" width="2.7109375" style="1" customWidth="1"/>
    <col min="70" max="16384" width="9.140625" style="1"/>
  </cols>
  <sheetData>
    <row r="1" spans="1:61" ht="28.5" customHeight="1">
      <c r="A1" s="127" t="s">
        <v>731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</row>
    <row r="2" spans="1:61" ht="28.5" customHeight="1">
      <c r="A2" s="263" t="s">
        <v>561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5"/>
    </row>
    <row r="3" spans="1:61" ht="15" customHeight="1">
      <c r="A3" s="128" t="s">
        <v>522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30"/>
    </row>
    <row r="4" spans="1:61" ht="15.95" customHeight="1">
      <c r="A4" s="131" t="s">
        <v>493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2"/>
    </row>
    <row r="5" spans="1:61" ht="15.95" customHeight="1">
      <c r="A5" s="135" t="s">
        <v>470</v>
      </c>
      <c r="B5" s="135"/>
      <c r="C5" s="136" t="s">
        <v>26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7" t="s">
        <v>471</v>
      </c>
      <c r="AD5" s="137"/>
      <c r="AE5" s="138" t="s">
        <v>517</v>
      </c>
      <c r="AF5" s="138"/>
      <c r="AG5" s="138"/>
      <c r="AH5" s="138"/>
      <c r="AI5" s="138"/>
      <c r="AJ5" s="138"/>
      <c r="AK5" s="138"/>
      <c r="AL5" s="138"/>
      <c r="AM5" s="288" t="s">
        <v>688</v>
      </c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90"/>
      <c r="BC5" s="139" t="s">
        <v>466</v>
      </c>
      <c r="BD5" s="139"/>
      <c r="BE5" s="139"/>
      <c r="BF5" s="139"/>
      <c r="BG5" s="139" t="s">
        <v>467</v>
      </c>
      <c r="BH5" s="139"/>
      <c r="BI5" s="2"/>
    </row>
    <row r="6" spans="1:61" ht="39.75" customHeight="1">
      <c r="A6" s="135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7"/>
      <c r="AD6" s="137"/>
      <c r="AE6" s="133" t="s">
        <v>515</v>
      </c>
      <c r="AF6" s="134"/>
      <c r="AG6" s="134"/>
      <c r="AH6" s="134"/>
      <c r="AI6" s="133" t="s">
        <v>516</v>
      </c>
      <c r="AJ6" s="134"/>
      <c r="AK6" s="134"/>
      <c r="AL6" s="134"/>
      <c r="AM6" s="283" t="s">
        <v>518</v>
      </c>
      <c r="AN6" s="284"/>
      <c r="AO6" s="284"/>
      <c r="AP6" s="285"/>
      <c r="AQ6" s="283" t="s">
        <v>521</v>
      </c>
      <c r="AR6" s="284"/>
      <c r="AS6" s="284"/>
      <c r="AT6" s="285"/>
      <c r="AU6" s="283" t="s">
        <v>519</v>
      </c>
      <c r="AV6" s="284"/>
      <c r="AW6" s="284"/>
      <c r="AX6" s="285"/>
      <c r="AY6" s="283" t="s">
        <v>520</v>
      </c>
      <c r="AZ6" s="284"/>
      <c r="BA6" s="284"/>
      <c r="BB6" s="285"/>
      <c r="BC6" s="139"/>
      <c r="BD6" s="139"/>
      <c r="BE6" s="139"/>
      <c r="BF6" s="139"/>
      <c r="BG6" s="139"/>
      <c r="BH6" s="139"/>
    </row>
    <row r="7" spans="1:61">
      <c r="A7" s="159" t="s">
        <v>178</v>
      </c>
      <c r="B7" s="160"/>
      <c r="C7" s="152" t="s">
        <v>179</v>
      </c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52" t="s">
        <v>180</v>
      </c>
      <c r="AD7" s="161"/>
      <c r="AE7" s="152" t="s">
        <v>177</v>
      </c>
      <c r="AF7" s="161"/>
      <c r="AG7" s="161"/>
      <c r="AH7" s="153"/>
      <c r="AI7" s="152" t="s">
        <v>468</v>
      </c>
      <c r="AJ7" s="161"/>
      <c r="AK7" s="161"/>
      <c r="AL7" s="153"/>
      <c r="AM7" s="152" t="s">
        <v>623</v>
      </c>
      <c r="AN7" s="161"/>
      <c r="AO7" s="161"/>
      <c r="AP7" s="153"/>
      <c r="AQ7" s="152" t="s">
        <v>624</v>
      </c>
      <c r="AR7" s="161"/>
      <c r="AS7" s="161"/>
      <c r="AT7" s="153"/>
      <c r="AU7" s="152" t="s">
        <v>638</v>
      </c>
      <c r="AV7" s="161"/>
      <c r="AW7" s="161"/>
      <c r="AX7" s="153"/>
      <c r="AY7" s="152" t="s">
        <v>639</v>
      </c>
      <c r="AZ7" s="161"/>
      <c r="BA7" s="161"/>
      <c r="BB7" s="153"/>
      <c r="BC7" s="152" t="s">
        <v>640</v>
      </c>
      <c r="BD7" s="161"/>
      <c r="BE7" s="161"/>
      <c r="BF7" s="153"/>
      <c r="BG7" s="152" t="s">
        <v>641</v>
      </c>
      <c r="BH7" s="153"/>
    </row>
    <row r="8" spans="1:61" ht="20.100000000000001" customHeight="1">
      <c r="A8" s="362" t="s">
        <v>0</v>
      </c>
      <c r="B8" s="462"/>
      <c r="C8" s="154" t="s">
        <v>244</v>
      </c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6"/>
      <c r="AC8" s="147" t="s">
        <v>245</v>
      </c>
      <c r="AD8" s="463"/>
      <c r="AE8" s="456"/>
      <c r="AF8" s="457"/>
      <c r="AG8" s="457"/>
      <c r="AH8" s="458"/>
      <c r="AI8" s="456"/>
      <c r="AJ8" s="457"/>
      <c r="AK8" s="457"/>
      <c r="AL8" s="458"/>
      <c r="AM8" s="464"/>
      <c r="AN8" s="465"/>
      <c r="AO8" s="465"/>
      <c r="AP8" s="466"/>
      <c r="AQ8" s="453" t="s">
        <v>687</v>
      </c>
      <c r="AR8" s="454"/>
      <c r="AS8" s="454"/>
      <c r="AT8" s="455"/>
      <c r="AU8" s="464"/>
      <c r="AV8" s="465"/>
      <c r="AW8" s="465"/>
      <c r="AX8" s="466"/>
      <c r="AY8" s="453" t="s">
        <v>687</v>
      </c>
      <c r="AZ8" s="454"/>
      <c r="BA8" s="454"/>
      <c r="BB8" s="455"/>
      <c r="BC8" s="464"/>
      <c r="BD8" s="465"/>
      <c r="BE8" s="465"/>
      <c r="BF8" s="466"/>
      <c r="BG8" s="157" t="str">
        <f>IF(AI8&gt;0,BC8/AI8,"n.é.")</f>
        <v>n.é.</v>
      </c>
      <c r="BH8" s="158"/>
    </row>
    <row r="9" spans="1:61" ht="20.100000000000001" customHeight="1">
      <c r="A9" s="362" t="s">
        <v>1</v>
      </c>
      <c r="B9" s="462"/>
      <c r="C9" s="144" t="s">
        <v>246</v>
      </c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6"/>
      <c r="AC9" s="147" t="s">
        <v>247</v>
      </c>
      <c r="AD9" s="463"/>
      <c r="AE9" s="456"/>
      <c r="AF9" s="457"/>
      <c r="AG9" s="457"/>
      <c r="AH9" s="458"/>
      <c r="AI9" s="456"/>
      <c r="AJ9" s="457"/>
      <c r="AK9" s="457"/>
      <c r="AL9" s="458"/>
      <c r="AM9" s="464"/>
      <c r="AN9" s="465"/>
      <c r="AO9" s="465"/>
      <c r="AP9" s="466"/>
      <c r="AQ9" s="453" t="s">
        <v>687</v>
      </c>
      <c r="AR9" s="454"/>
      <c r="AS9" s="454"/>
      <c r="AT9" s="455"/>
      <c r="AU9" s="464"/>
      <c r="AV9" s="465"/>
      <c r="AW9" s="465"/>
      <c r="AX9" s="466"/>
      <c r="AY9" s="453" t="s">
        <v>687</v>
      </c>
      <c r="AZ9" s="454"/>
      <c r="BA9" s="454"/>
      <c r="BB9" s="455"/>
      <c r="BC9" s="464"/>
      <c r="BD9" s="465"/>
      <c r="BE9" s="465"/>
      <c r="BF9" s="466"/>
      <c r="BG9" s="157" t="str">
        <f t="shared" ref="BG9:BG19" si="0">IF(AI9&gt;0,BC9/AI9,"n.é.")</f>
        <v>n.é.</v>
      </c>
      <c r="BH9" s="158"/>
    </row>
    <row r="10" spans="1:61" ht="20.100000000000001" customHeight="1">
      <c r="A10" s="362" t="s">
        <v>2</v>
      </c>
      <c r="B10" s="462"/>
      <c r="C10" s="144" t="s">
        <v>248</v>
      </c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6"/>
      <c r="AC10" s="147" t="s">
        <v>249</v>
      </c>
      <c r="AD10" s="463"/>
      <c r="AE10" s="456"/>
      <c r="AF10" s="457"/>
      <c r="AG10" s="457"/>
      <c r="AH10" s="458"/>
      <c r="AI10" s="456"/>
      <c r="AJ10" s="457"/>
      <c r="AK10" s="457"/>
      <c r="AL10" s="458"/>
      <c r="AM10" s="464"/>
      <c r="AN10" s="465"/>
      <c r="AO10" s="465"/>
      <c r="AP10" s="466"/>
      <c r="AQ10" s="453" t="s">
        <v>687</v>
      </c>
      <c r="AR10" s="454"/>
      <c r="AS10" s="454"/>
      <c r="AT10" s="455"/>
      <c r="AU10" s="464"/>
      <c r="AV10" s="465"/>
      <c r="AW10" s="465"/>
      <c r="AX10" s="466"/>
      <c r="AY10" s="453" t="s">
        <v>687</v>
      </c>
      <c r="AZ10" s="454"/>
      <c r="BA10" s="454"/>
      <c r="BB10" s="455"/>
      <c r="BC10" s="464"/>
      <c r="BD10" s="465"/>
      <c r="BE10" s="465"/>
      <c r="BF10" s="466"/>
      <c r="BG10" s="157" t="str">
        <f t="shared" si="0"/>
        <v>n.é.</v>
      </c>
      <c r="BH10" s="158"/>
    </row>
    <row r="11" spans="1:61" ht="20.100000000000001" customHeight="1">
      <c r="A11" s="362" t="s">
        <v>3</v>
      </c>
      <c r="B11" s="462"/>
      <c r="C11" s="144" t="s">
        <v>250</v>
      </c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6"/>
      <c r="AC11" s="147" t="s">
        <v>251</v>
      </c>
      <c r="AD11" s="463"/>
      <c r="AE11" s="456"/>
      <c r="AF11" s="457"/>
      <c r="AG11" s="457"/>
      <c r="AH11" s="458"/>
      <c r="AI11" s="456"/>
      <c r="AJ11" s="457"/>
      <c r="AK11" s="457"/>
      <c r="AL11" s="458"/>
      <c r="AM11" s="464"/>
      <c r="AN11" s="465"/>
      <c r="AO11" s="465"/>
      <c r="AP11" s="466"/>
      <c r="AQ11" s="453" t="s">
        <v>687</v>
      </c>
      <c r="AR11" s="454"/>
      <c r="AS11" s="454"/>
      <c r="AT11" s="455"/>
      <c r="AU11" s="464"/>
      <c r="AV11" s="465"/>
      <c r="AW11" s="465"/>
      <c r="AX11" s="466"/>
      <c r="AY11" s="453" t="s">
        <v>687</v>
      </c>
      <c r="AZ11" s="454"/>
      <c r="BA11" s="454"/>
      <c r="BB11" s="455"/>
      <c r="BC11" s="464"/>
      <c r="BD11" s="465"/>
      <c r="BE11" s="465"/>
      <c r="BF11" s="466"/>
      <c r="BG11" s="157" t="str">
        <f t="shared" si="0"/>
        <v>n.é.</v>
      </c>
      <c r="BH11" s="158"/>
    </row>
    <row r="12" spans="1:61" ht="20.100000000000001" customHeight="1">
      <c r="A12" s="362" t="s">
        <v>4</v>
      </c>
      <c r="B12" s="462"/>
      <c r="C12" s="144" t="s">
        <v>252</v>
      </c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6"/>
      <c r="AC12" s="147" t="s">
        <v>253</v>
      </c>
      <c r="AD12" s="463"/>
      <c r="AE12" s="456"/>
      <c r="AF12" s="457"/>
      <c r="AG12" s="457"/>
      <c r="AH12" s="458"/>
      <c r="AI12" s="456"/>
      <c r="AJ12" s="457"/>
      <c r="AK12" s="457"/>
      <c r="AL12" s="458"/>
      <c r="AM12" s="464"/>
      <c r="AN12" s="465"/>
      <c r="AO12" s="465"/>
      <c r="AP12" s="466"/>
      <c r="AQ12" s="453" t="s">
        <v>687</v>
      </c>
      <c r="AR12" s="454"/>
      <c r="AS12" s="454"/>
      <c r="AT12" s="455"/>
      <c r="AU12" s="464"/>
      <c r="AV12" s="465"/>
      <c r="AW12" s="465"/>
      <c r="AX12" s="466"/>
      <c r="AY12" s="453" t="s">
        <v>687</v>
      </c>
      <c r="AZ12" s="454"/>
      <c r="BA12" s="454"/>
      <c r="BB12" s="455"/>
      <c r="BC12" s="464"/>
      <c r="BD12" s="465"/>
      <c r="BE12" s="465"/>
      <c r="BF12" s="466"/>
      <c r="BG12" s="157" t="str">
        <f t="shared" si="0"/>
        <v>n.é.</v>
      </c>
      <c r="BH12" s="158"/>
    </row>
    <row r="13" spans="1:61" ht="20.100000000000001" customHeight="1">
      <c r="A13" s="362" t="s">
        <v>5</v>
      </c>
      <c r="B13" s="462"/>
      <c r="C13" s="144" t="s">
        <v>254</v>
      </c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6"/>
      <c r="AC13" s="147" t="s">
        <v>255</v>
      </c>
      <c r="AD13" s="463"/>
      <c r="AE13" s="456"/>
      <c r="AF13" s="457"/>
      <c r="AG13" s="457"/>
      <c r="AH13" s="458"/>
      <c r="AI13" s="456"/>
      <c r="AJ13" s="457"/>
      <c r="AK13" s="457"/>
      <c r="AL13" s="458"/>
      <c r="AM13" s="464"/>
      <c r="AN13" s="465"/>
      <c r="AO13" s="465"/>
      <c r="AP13" s="466"/>
      <c r="AQ13" s="453" t="s">
        <v>687</v>
      </c>
      <c r="AR13" s="454"/>
      <c r="AS13" s="454"/>
      <c r="AT13" s="455"/>
      <c r="AU13" s="464"/>
      <c r="AV13" s="465"/>
      <c r="AW13" s="465"/>
      <c r="AX13" s="466"/>
      <c r="AY13" s="453" t="s">
        <v>687</v>
      </c>
      <c r="AZ13" s="454"/>
      <c r="BA13" s="454"/>
      <c r="BB13" s="455"/>
      <c r="BC13" s="464"/>
      <c r="BD13" s="465"/>
      <c r="BE13" s="465"/>
      <c r="BF13" s="466"/>
      <c r="BG13" s="157" t="str">
        <f t="shared" si="0"/>
        <v>n.é.</v>
      </c>
      <c r="BH13" s="158"/>
    </row>
    <row r="14" spans="1:61" ht="20.100000000000001" customHeight="1">
      <c r="A14" s="422" t="s">
        <v>6</v>
      </c>
      <c r="B14" s="423"/>
      <c r="C14" s="164" t="s">
        <v>256</v>
      </c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6"/>
      <c r="AC14" s="167" t="s">
        <v>257</v>
      </c>
      <c r="AD14" s="168"/>
      <c r="AE14" s="459">
        <f>SUM(AE8:AH13)</f>
        <v>0</v>
      </c>
      <c r="AF14" s="460"/>
      <c r="AG14" s="460"/>
      <c r="AH14" s="461"/>
      <c r="AI14" s="459">
        <f>SUM(AI8:AL13)</f>
        <v>0</v>
      </c>
      <c r="AJ14" s="460"/>
      <c r="AK14" s="460"/>
      <c r="AL14" s="461"/>
      <c r="AM14" s="459">
        <f>SUM(AM8:AP13)</f>
        <v>0</v>
      </c>
      <c r="AN14" s="460"/>
      <c r="AO14" s="460"/>
      <c r="AP14" s="461"/>
      <c r="AQ14" s="467" t="s">
        <v>687</v>
      </c>
      <c r="AR14" s="468"/>
      <c r="AS14" s="468"/>
      <c r="AT14" s="469"/>
      <c r="AU14" s="459">
        <f>SUM(AU8:AX13)</f>
        <v>0</v>
      </c>
      <c r="AV14" s="460"/>
      <c r="AW14" s="460"/>
      <c r="AX14" s="461"/>
      <c r="AY14" s="467" t="s">
        <v>687</v>
      </c>
      <c r="AZ14" s="468"/>
      <c r="BA14" s="468"/>
      <c r="BB14" s="469"/>
      <c r="BC14" s="459">
        <f>SUM(BC8:BF13)</f>
        <v>0</v>
      </c>
      <c r="BD14" s="460"/>
      <c r="BE14" s="460"/>
      <c r="BF14" s="461"/>
      <c r="BG14" s="420" t="str">
        <f t="shared" si="0"/>
        <v>n.é.</v>
      </c>
      <c r="BH14" s="421"/>
    </row>
    <row r="15" spans="1:61" ht="20.100000000000001" customHeight="1">
      <c r="A15" s="362" t="s">
        <v>7</v>
      </c>
      <c r="B15" s="363"/>
      <c r="C15" s="144" t="s">
        <v>258</v>
      </c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6"/>
      <c r="AC15" s="147" t="s">
        <v>259</v>
      </c>
      <c r="AD15" s="148"/>
      <c r="AE15" s="456"/>
      <c r="AF15" s="457"/>
      <c r="AG15" s="457"/>
      <c r="AH15" s="458"/>
      <c r="AI15" s="456"/>
      <c r="AJ15" s="457"/>
      <c r="AK15" s="457"/>
      <c r="AL15" s="458"/>
      <c r="AM15" s="464"/>
      <c r="AN15" s="465"/>
      <c r="AO15" s="465"/>
      <c r="AP15" s="466"/>
      <c r="AQ15" s="453" t="s">
        <v>687</v>
      </c>
      <c r="AR15" s="454"/>
      <c r="AS15" s="454"/>
      <c r="AT15" s="455"/>
      <c r="AU15" s="464"/>
      <c r="AV15" s="465"/>
      <c r="AW15" s="465"/>
      <c r="AX15" s="466"/>
      <c r="AY15" s="453" t="s">
        <v>687</v>
      </c>
      <c r="AZ15" s="454"/>
      <c r="BA15" s="454"/>
      <c r="BB15" s="455"/>
      <c r="BC15" s="464"/>
      <c r="BD15" s="465"/>
      <c r="BE15" s="465"/>
      <c r="BF15" s="466"/>
      <c r="BG15" s="157" t="str">
        <f t="shared" si="0"/>
        <v>n.é.</v>
      </c>
      <c r="BH15" s="158"/>
    </row>
    <row r="16" spans="1:61" ht="20.100000000000001" customHeight="1">
      <c r="A16" s="362" t="s">
        <v>8</v>
      </c>
      <c r="B16" s="363"/>
      <c r="C16" s="144" t="s">
        <v>448</v>
      </c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6"/>
      <c r="AC16" s="147" t="s">
        <v>260</v>
      </c>
      <c r="AD16" s="148"/>
      <c r="AE16" s="456"/>
      <c r="AF16" s="457"/>
      <c r="AG16" s="457"/>
      <c r="AH16" s="458"/>
      <c r="AI16" s="456"/>
      <c r="AJ16" s="457"/>
      <c r="AK16" s="457"/>
      <c r="AL16" s="458"/>
      <c r="AM16" s="464"/>
      <c r="AN16" s="465"/>
      <c r="AO16" s="465"/>
      <c r="AP16" s="466"/>
      <c r="AQ16" s="453" t="s">
        <v>687</v>
      </c>
      <c r="AR16" s="454"/>
      <c r="AS16" s="454"/>
      <c r="AT16" s="455"/>
      <c r="AU16" s="464"/>
      <c r="AV16" s="465"/>
      <c r="AW16" s="465"/>
      <c r="AX16" s="466"/>
      <c r="AY16" s="453" t="s">
        <v>687</v>
      </c>
      <c r="AZ16" s="454"/>
      <c r="BA16" s="454"/>
      <c r="BB16" s="455"/>
      <c r="BC16" s="464"/>
      <c r="BD16" s="465"/>
      <c r="BE16" s="465"/>
      <c r="BF16" s="466"/>
      <c r="BG16" s="157" t="str">
        <f t="shared" si="0"/>
        <v>n.é.</v>
      </c>
      <c r="BH16" s="158"/>
    </row>
    <row r="17" spans="1:60" ht="20.100000000000001" customHeight="1">
      <c r="A17" s="362" t="s">
        <v>9</v>
      </c>
      <c r="B17" s="363"/>
      <c r="C17" s="144" t="s">
        <v>449</v>
      </c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6"/>
      <c r="AC17" s="147" t="s">
        <v>261</v>
      </c>
      <c r="AD17" s="148"/>
      <c r="AE17" s="456"/>
      <c r="AF17" s="457"/>
      <c r="AG17" s="457"/>
      <c r="AH17" s="458"/>
      <c r="AI17" s="456"/>
      <c r="AJ17" s="457"/>
      <c r="AK17" s="457"/>
      <c r="AL17" s="458"/>
      <c r="AM17" s="464"/>
      <c r="AN17" s="465"/>
      <c r="AO17" s="465"/>
      <c r="AP17" s="466"/>
      <c r="AQ17" s="453" t="s">
        <v>687</v>
      </c>
      <c r="AR17" s="454"/>
      <c r="AS17" s="454"/>
      <c r="AT17" s="455"/>
      <c r="AU17" s="464"/>
      <c r="AV17" s="465"/>
      <c r="AW17" s="465"/>
      <c r="AX17" s="466"/>
      <c r="AY17" s="453" t="s">
        <v>687</v>
      </c>
      <c r="AZ17" s="454"/>
      <c r="BA17" s="454"/>
      <c r="BB17" s="455"/>
      <c r="BC17" s="464"/>
      <c r="BD17" s="465"/>
      <c r="BE17" s="465"/>
      <c r="BF17" s="466"/>
      <c r="BG17" s="157" t="str">
        <f t="shared" si="0"/>
        <v>n.é.</v>
      </c>
      <c r="BH17" s="158"/>
    </row>
    <row r="18" spans="1:60" ht="20.100000000000001" customHeight="1">
      <c r="A18" s="362" t="s">
        <v>10</v>
      </c>
      <c r="B18" s="363"/>
      <c r="C18" s="144" t="s">
        <v>450</v>
      </c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6"/>
      <c r="AC18" s="147" t="s">
        <v>262</v>
      </c>
      <c r="AD18" s="148"/>
      <c r="AE18" s="456"/>
      <c r="AF18" s="457"/>
      <c r="AG18" s="457"/>
      <c r="AH18" s="458"/>
      <c r="AI18" s="456"/>
      <c r="AJ18" s="457"/>
      <c r="AK18" s="457"/>
      <c r="AL18" s="458"/>
      <c r="AM18" s="464"/>
      <c r="AN18" s="465"/>
      <c r="AO18" s="465"/>
      <c r="AP18" s="466"/>
      <c r="AQ18" s="453" t="s">
        <v>687</v>
      </c>
      <c r="AR18" s="454"/>
      <c r="AS18" s="454"/>
      <c r="AT18" s="455"/>
      <c r="AU18" s="464"/>
      <c r="AV18" s="465"/>
      <c r="AW18" s="465"/>
      <c r="AX18" s="466"/>
      <c r="AY18" s="453" t="s">
        <v>687</v>
      </c>
      <c r="AZ18" s="454"/>
      <c r="BA18" s="454"/>
      <c r="BB18" s="455"/>
      <c r="BC18" s="464"/>
      <c r="BD18" s="465"/>
      <c r="BE18" s="465"/>
      <c r="BF18" s="466"/>
      <c r="BG18" s="157" t="str">
        <f t="shared" si="0"/>
        <v>n.é.</v>
      </c>
      <c r="BH18" s="158"/>
    </row>
    <row r="19" spans="1:60" ht="20.100000000000001" customHeight="1">
      <c r="A19" s="362" t="s">
        <v>11</v>
      </c>
      <c r="B19" s="363"/>
      <c r="C19" s="144" t="s">
        <v>263</v>
      </c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6"/>
      <c r="AC19" s="147" t="s">
        <v>264</v>
      </c>
      <c r="AD19" s="148"/>
      <c r="AE19" s="456">
        <v>0</v>
      </c>
      <c r="AF19" s="457"/>
      <c r="AG19" s="457"/>
      <c r="AH19" s="458"/>
      <c r="AI19" s="456">
        <v>200</v>
      </c>
      <c r="AJ19" s="457"/>
      <c r="AK19" s="457"/>
      <c r="AL19" s="458"/>
      <c r="AM19" s="464">
        <v>200</v>
      </c>
      <c r="AN19" s="465"/>
      <c r="AO19" s="465"/>
      <c r="AP19" s="466"/>
      <c r="AQ19" s="453" t="s">
        <v>687</v>
      </c>
      <c r="AR19" s="454"/>
      <c r="AS19" s="454"/>
      <c r="AT19" s="455"/>
      <c r="AU19" s="464">
        <v>0</v>
      </c>
      <c r="AV19" s="465"/>
      <c r="AW19" s="465"/>
      <c r="AX19" s="466"/>
      <c r="AY19" s="453" t="s">
        <v>687</v>
      </c>
      <c r="AZ19" s="454"/>
      <c r="BA19" s="454"/>
      <c r="BB19" s="455"/>
      <c r="BC19" s="464">
        <v>200</v>
      </c>
      <c r="BD19" s="465"/>
      <c r="BE19" s="465"/>
      <c r="BF19" s="466"/>
      <c r="BG19" s="157">
        <f t="shared" si="0"/>
        <v>1</v>
      </c>
      <c r="BH19" s="158"/>
    </row>
    <row r="20" spans="1:60" s="3" customFormat="1" ht="20.100000000000001" customHeight="1">
      <c r="A20" s="422" t="s">
        <v>12</v>
      </c>
      <c r="B20" s="423"/>
      <c r="C20" s="164" t="s">
        <v>265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6"/>
      <c r="AC20" s="167" t="s">
        <v>266</v>
      </c>
      <c r="AD20" s="168"/>
      <c r="AE20" s="459">
        <f>SUM(AE14:AH19)</f>
        <v>0</v>
      </c>
      <c r="AF20" s="460"/>
      <c r="AG20" s="460"/>
      <c r="AH20" s="461"/>
      <c r="AI20" s="459">
        <f t="shared" ref="AI20" si="1">SUM(AI14:AL19)</f>
        <v>200</v>
      </c>
      <c r="AJ20" s="460"/>
      <c r="AK20" s="460"/>
      <c r="AL20" s="461"/>
      <c r="AM20" s="459">
        <f t="shared" ref="AM20" si="2">SUM(AM14:AP19)</f>
        <v>200</v>
      </c>
      <c r="AN20" s="460"/>
      <c r="AO20" s="460"/>
      <c r="AP20" s="461"/>
      <c r="AQ20" s="470" t="s">
        <v>687</v>
      </c>
      <c r="AR20" s="471"/>
      <c r="AS20" s="471"/>
      <c r="AT20" s="472"/>
      <c r="AU20" s="459">
        <f t="shared" ref="AU20" si="3">SUM(AU14:AX19)</f>
        <v>0</v>
      </c>
      <c r="AV20" s="460"/>
      <c r="AW20" s="460"/>
      <c r="AX20" s="461"/>
      <c r="AY20" s="470" t="s">
        <v>687</v>
      </c>
      <c r="AZ20" s="471"/>
      <c r="BA20" s="471"/>
      <c r="BB20" s="472"/>
      <c r="BC20" s="459">
        <f t="shared" ref="BC20" si="4">SUM(BC14:BF19)</f>
        <v>200</v>
      </c>
      <c r="BD20" s="460"/>
      <c r="BE20" s="460"/>
      <c r="BF20" s="461"/>
      <c r="BG20" s="420">
        <f t="shared" ref="BG20:BG83" si="5">IF(AI20&gt;0,BC20/AI20,"n.é.")</f>
        <v>1</v>
      </c>
      <c r="BH20" s="421"/>
    </row>
    <row r="21" spans="1:60" ht="20.100000000000001" customHeight="1">
      <c r="A21" s="362" t="s">
        <v>13</v>
      </c>
      <c r="B21" s="363"/>
      <c r="C21" s="144" t="s">
        <v>267</v>
      </c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6"/>
      <c r="AC21" s="147" t="s">
        <v>268</v>
      </c>
      <c r="AD21" s="148"/>
      <c r="AE21" s="456"/>
      <c r="AF21" s="457"/>
      <c r="AG21" s="457"/>
      <c r="AH21" s="458"/>
      <c r="AI21" s="456"/>
      <c r="AJ21" s="457"/>
      <c r="AK21" s="457"/>
      <c r="AL21" s="458"/>
      <c r="AM21" s="464"/>
      <c r="AN21" s="465"/>
      <c r="AO21" s="465"/>
      <c r="AP21" s="466"/>
      <c r="AQ21" s="453" t="s">
        <v>687</v>
      </c>
      <c r="AR21" s="454"/>
      <c r="AS21" s="454"/>
      <c r="AT21" s="455"/>
      <c r="AU21" s="464"/>
      <c r="AV21" s="465"/>
      <c r="AW21" s="465"/>
      <c r="AX21" s="466"/>
      <c r="AY21" s="453" t="s">
        <v>687</v>
      </c>
      <c r="AZ21" s="454"/>
      <c r="BA21" s="454"/>
      <c r="BB21" s="455"/>
      <c r="BC21" s="464"/>
      <c r="BD21" s="465"/>
      <c r="BE21" s="465"/>
      <c r="BF21" s="466"/>
      <c r="BG21" s="157" t="str">
        <f t="shared" si="5"/>
        <v>n.é.</v>
      </c>
      <c r="BH21" s="158"/>
    </row>
    <row r="22" spans="1:60" ht="20.100000000000001" customHeight="1">
      <c r="A22" s="362" t="s">
        <v>14</v>
      </c>
      <c r="B22" s="363"/>
      <c r="C22" s="144" t="s">
        <v>451</v>
      </c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6"/>
      <c r="AC22" s="147" t="s">
        <v>269</v>
      </c>
      <c r="AD22" s="148"/>
      <c r="AE22" s="456"/>
      <c r="AF22" s="457"/>
      <c r="AG22" s="457"/>
      <c r="AH22" s="458"/>
      <c r="AI22" s="456"/>
      <c r="AJ22" s="457"/>
      <c r="AK22" s="457"/>
      <c r="AL22" s="458"/>
      <c r="AM22" s="464"/>
      <c r="AN22" s="465"/>
      <c r="AO22" s="465"/>
      <c r="AP22" s="466"/>
      <c r="AQ22" s="453" t="s">
        <v>687</v>
      </c>
      <c r="AR22" s="454"/>
      <c r="AS22" s="454"/>
      <c r="AT22" s="455"/>
      <c r="AU22" s="464"/>
      <c r="AV22" s="465"/>
      <c r="AW22" s="465"/>
      <c r="AX22" s="466"/>
      <c r="AY22" s="453" t="s">
        <v>687</v>
      </c>
      <c r="AZ22" s="454"/>
      <c r="BA22" s="454"/>
      <c r="BB22" s="455"/>
      <c r="BC22" s="464"/>
      <c r="BD22" s="465"/>
      <c r="BE22" s="465"/>
      <c r="BF22" s="466"/>
      <c r="BG22" s="157" t="str">
        <f t="shared" si="5"/>
        <v>n.é.</v>
      </c>
      <c r="BH22" s="158"/>
    </row>
    <row r="23" spans="1:60" ht="20.100000000000001" customHeight="1">
      <c r="A23" s="362" t="s">
        <v>15</v>
      </c>
      <c r="B23" s="363"/>
      <c r="C23" s="144" t="s">
        <v>452</v>
      </c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6"/>
      <c r="AC23" s="147" t="s">
        <v>270</v>
      </c>
      <c r="AD23" s="148"/>
      <c r="AE23" s="456"/>
      <c r="AF23" s="457"/>
      <c r="AG23" s="457"/>
      <c r="AH23" s="458"/>
      <c r="AI23" s="456"/>
      <c r="AJ23" s="457"/>
      <c r="AK23" s="457"/>
      <c r="AL23" s="458"/>
      <c r="AM23" s="464"/>
      <c r="AN23" s="465"/>
      <c r="AO23" s="465"/>
      <c r="AP23" s="466"/>
      <c r="AQ23" s="453" t="s">
        <v>687</v>
      </c>
      <c r="AR23" s="454"/>
      <c r="AS23" s="454"/>
      <c r="AT23" s="455"/>
      <c r="AU23" s="464"/>
      <c r="AV23" s="465"/>
      <c r="AW23" s="465"/>
      <c r="AX23" s="466"/>
      <c r="AY23" s="453" t="s">
        <v>687</v>
      </c>
      <c r="AZ23" s="454"/>
      <c r="BA23" s="454"/>
      <c r="BB23" s="455"/>
      <c r="BC23" s="464"/>
      <c r="BD23" s="465"/>
      <c r="BE23" s="465"/>
      <c r="BF23" s="466"/>
      <c r="BG23" s="157" t="str">
        <f t="shared" si="5"/>
        <v>n.é.</v>
      </c>
      <c r="BH23" s="158"/>
    </row>
    <row r="24" spans="1:60" ht="20.100000000000001" customHeight="1">
      <c r="A24" s="362" t="s">
        <v>53</v>
      </c>
      <c r="B24" s="363"/>
      <c r="C24" s="144" t="s">
        <v>453</v>
      </c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6"/>
      <c r="AC24" s="147" t="s">
        <v>271</v>
      </c>
      <c r="AD24" s="148"/>
      <c r="AE24" s="456"/>
      <c r="AF24" s="457"/>
      <c r="AG24" s="457"/>
      <c r="AH24" s="458"/>
      <c r="AI24" s="456"/>
      <c r="AJ24" s="457"/>
      <c r="AK24" s="457"/>
      <c r="AL24" s="458"/>
      <c r="AM24" s="464"/>
      <c r="AN24" s="465"/>
      <c r="AO24" s="465"/>
      <c r="AP24" s="466"/>
      <c r="AQ24" s="453" t="s">
        <v>687</v>
      </c>
      <c r="AR24" s="454"/>
      <c r="AS24" s="454"/>
      <c r="AT24" s="455"/>
      <c r="AU24" s="464"/>
      <c r="AV24" s="465"/>
      <c r="AW24" s="465"/>
      <c r="AX24" s="466"/>
      <c r="AY24" s="453" t="s">
        <v>687</v>
      </c>
      <c r="AZ24" s="454"/>
      <c r="BA24" s="454"/>
      <c r="BB24" s="455"/>
      <c r="BC24" s="464"/>
      <c r="BD24" s="465"/>
      <c r="BE24" s="465"/>
      <c r="BF24" s="466"/>
      <c r="BG24" s="157" t="str">
        <f t="shared" si="5"/>
        <v>n.é.</v>
      </c>
      <c r="BH24" s="158"/>
    </row>
    <row r="25" spans="1:60" ht="20.100000000000001" customHeight="1">
      <c r="A25" s="362" t="s">
        <v>54</v>
      </c>
      <c r="B25" s="363"/>
      <c r="C25" s="144" t="s">
        <v>272</v>
      </c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6"/>
      <c r="AC25" s="147" t="s">
        <v>273</v>
      </c>
      <c r="AD25" s="148"/>
      <c r="AE25" s="456"/>
      <c r="AF25" s="457"/>
      <c r="AG25" s="457"/>
      <c r="AH25" s="458"/>
      <c r="AI25" s="456"/>
      <c r="AJ25" s="457"/>
      <c r="AK25" s="457"/>
      <c r="AL25" s="458"/>
      <c r="AM25" s="464"/>
      <c r="AN25" s="465"/>
      <c r="AO25" s="465"/>
      <c r="AP25" s="466"/>
      <c r="AQ25" s="453" t="s">
        <v>687</v>
      </c>
      <c r="AR25" s="454"/>
      <c r="AS25" s="454"/>
      <c r="AT25" s="455"/>
      <c r="AU25" s="464"/>
      <c r="AV25" s="465"/>
      <c r="AW25" s="465"/>
      <c r="AX25" s="466"/>
      <c r="AY25" s="453" t="s">
        <v>687</v>
      </c>
      <c r="AZ25" s="454"/>
      <c r="BA25" s="454"/>
      <c r="BB25" s="455"/>
      <c r="BC25" s="464"/>
      <c r="BD25" s="465"/>
      <c r="BE25" s="465"/>
      <c r="BF25" s="466"/>
      <c r="BG25" s="157" t="str">
        <f t="shared" si="5"/>
        <v>n.é.</v>
      </c>
      <c r="BH25" s="158"/>
    </row>
    <row r="26" spans="1:60" s="3" customFormat="1" ht="20.100000000000001" customHeight="1">
      <c r="A26" s="162">
        <v>19</v>
      </c>
      <c r="B26" s="163"/>
      <c r="C26" s="164" t="s">
        <v>274</v>
      </c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6"/>
      <c r="AC26" s="167" t="s">
        <v>275</v>
      </c>
      <c r="AD26" s="168"/>
      <c r="AE26" s="459">
        <f>SUM(AE21:AH25)</f>
        <v>0</v>
      </c>
      <c r="AF26" s="460"/>
      <c r="AG26" s="460"/>
      <c r="AH26" s="461"/>
      <c r="AI26" s="459">
        <f t="shared" ref="AI26" si="6">SUM(AI21:AL25)</f>
        <v>0</v>
      </c>
      <c r="AJ26" s="460"/>
      <c r="AK26" s="460"/>
      <c r="AL26" s="461"/>
      <c r="AM26" s="459">
        <f t="shared" ref="AM26" si="7">SUM(AM21:AP25)</f>
        <v>0</v>
      </c>
      <c r="AN26" s="460"/>
      <c r="AO26" s="460"/>
      <c r="AP26" s="461"/>
      <c r="AQ26" s="470" t="s">
        <v>687</v>
      </c>
      <c r="AR26" s="471"/>
      <c r="AS26" s="471"/>
      <c r="AT26" s="472"/>
      <c r="AU26" s="459">
        <f t="shared" ref="AU26" si="8">SUM(AU21:AX25)</f>
        <v>0</v>
      </c>
      <c r="AV26" s="460"/>
      <c r="AW26" s="460"/>
      <c r="AX26" s="461"/>
      <c r="AY26" s="470" t="s">
        <v>687</v>
      </c>
      <c r="AZ26" s="471"/>
      <c r="BA26" s="471"/>
      <c r="BB26" s="472"/>
      <c r="BC26" s="459">
        <f t="shared" ref="BC26" si="9">SUM(BC21:BF25)</f>
        <v>0</v>
      </c>
      <c r="BD26" s="460"/>
      <c r="BE26" s="460"/>
      <c r="BF26" s="461"/>
      <c r="BG26" s="420" t="str">
        <f t="shared" si="5"/>
        <v>n.é.</v>
      </c>
      <c r="BH26" s="421"/>
    </row>
    <row r="27" spans="1:60" ht="20.100000000000001" customHeight="1">
      <c r="A27" s="142">
        <v>20</v>
      </c>
      <c r="B27" s="143"/>
      <c r="C27" s="144" t="s">
        <v>276</v>
      </c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6"/>
      <c r="AC27" s="147" t="s">
        <v>277</v>
      </c>
      <c r="AD27" s="148"/>
      <c r="AE27" s="456"/>
      <c r="AF27" s="457"/>
      <c r="AG27" s="457"/>
      <c r="AH27" s="458"/>
      <c r="AI27" s="456"/>
      <c r="AJ27" s="457"/>
      <c r="AK27" s="457"/>
      <c r="AL27" s="458"/>
      <c r="AM27" s="464"/>
      <c r="AN27" s="465"/>
      <c r="AO27" s="465"/>
      <c r="AP27" s="466"/>
      <c r="AQ27" s="453" t="s">
        <v>687</v>
      </c>
      <c r="AR27" s="454"/>
      <c r="AS27" s="454"/>
      <c r="AT27" s="455"/>
      <c r="AU27" s="464"/>
      <c r="AV27" s="465"/>
      <c r="AW27" s="465"/>
      <c r="AX27" s="466"/>
      <c r="AY27" s="453" t="s">
        <v>687</v>
      </c>
      <c r="AZ27" s="454"/>
      <c r="BA27" s="454"/>
      <c r="BB27" s="455"/>
      <c r="BC27" s="464"/>
      <c r="BD27" s="465"/>
      <c r="BE27" s="465"/>
      <c r="BF27" s="466"/>
      <c r="BG27" s="157" t="str">
        <f t="shared" si="5"/>
        <v>n.é.</v>
      </c>
      <c r="BH27" s="158"/>
    </row>
    <row r="28" spans="1:60" ht="20.100000000000001" customHeight="1">
      <c r="A28" s="142">
        <v>21</v>
      </c>
      <c r="B28" s="143"/>
      <c r="C28" s="144" t="s">
        <v>278</v>
      </c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6"/>
      <c r="AC28" s="147" t="s">
        <v>279</v>
      </c>
      <c r="AD28" s="148"/>
      <c r="AE28" s="456"/>
      <c r="AF28" s="457"/>
      <c r="AG28" s="457"/>
      <c r="AH28" s="458"/>
      <c r="AI28" s="456"/>
      <c r="AJ28" s="457"/>
      <c r="AK28" s="457"/>
      <c r="AL28" s="458"/>
      <c r="AM28" s="464"/>
      <c r="AN28" s="465"/>
      <c r="AO28" s="465"/>
      <c r="AP28" s="466"/>
      <c r="AQ28" s="453" t="s">
        <v>687</v>
      </c>
      <c r="AR28" s="454"/>
      <c r="AS28" s="454"/>
      <c r="AT28" s="455"/>
      <c r="AU28" s="464"/>
      <c r="AV28" s="465"/>
      <c r="AW28" s="465"/>
      <c r="AX28" s="466"/>
      <c r="AY28" s="453" t="s">
        <v>687</v>
      </c>
      <c r="AZ28" s="454"/>
      <c r="BA28" s="454"/>
      <c r="BB28" s="455"/>
      <c r="BC28" s="464"/>
      <c r="BD28" s="465"/>
      <c r="BE28" s="465"/>
      <c r="BF28" s="466"/>
      <c r="BG28" s="157" t="str">
        <f t="shared" si="5"/>
        <v>n.é.</v>
      </c>
      <c r="BH28" s="158"/>
    </row>
    <row r="29" spans="1:60" s="3" customFormat="1" ht="20.100000000000001" customHeight="1">
      <c r="A29" s="162">
        <v>22</v>
      </c>
      <c r="B29" s="163"/>
      <c r="C29" s="164" t="s">
        <v>280</v>
      </c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6"/>
      <c r="AC29" s="167" t="s">
        <v>281</v>
      </c>
      <c r="AD29" s="168"/>
      <c r="AE29" s="459">
        <f>SUM(AE27:AH28)</f>
        <v>0</v>
      </c>
      <c r="AF29" s="460"/>
      <c r="AG29" s="460"/>
      <c r="AH29" s="461"/>
      <c r="AI29" s="459">
        <f t="shared" ref="AI29" si="10">SUM(AI27:AL28)</f>
        <v>0</v>
      </c>
      <c r="AJ29" s="460"/>
      <c r="AK29" s="460"/>
      <c r="AL29" s="461"/>
      <c r="AM29" s="459">
        <f t="shared" ref="AM29" si="11">SUM(AM27:AP28)</f>
        <v>0</v>
      </c>
      <c r="AN29" s="460"/>
      <c r="AO29" s="460"/>
      <c r="AP29" s="461"/>
      <c r="AQ29" s="470" t="s">
        <v>687</v>
      </c>
      <c r="AR29" s="471"/>
      <c r="AS29" s="471"/>
      <c r="AT29" s="472"/>
      <c r="AU29" s="459">
        <f t="shared" ref="AU29" si="12">SUM(AU27:AX28)</f>
        <v>0</v>
      </c>
      <c r="AV29" s="460"/>
      <c r="AW29" s="460"/>
      <c r="AX29" s="461"/>
      <c r="AY29" s="470" t="s">
        <v>687</v>
      </c>
      <c r="AZ29" s="471"/>
      <c r="BA29" s="471"/>
      <c r="BB29" s="472"/>
      <c r="BC29" s="459">
        <f t="shared" ref="BC29" si="13">SUM(BC27:BF28)</f>
        <v>0</v>
      </c>
      <c r="BD29" s="460"/>
      <c r="BE29" s="460"/>
      <c r="BF29" s="461"/>
      <c r="BG29" s="420" t="str">
        <f t="shared" si="5"/>
        <v>n.é.</v>
      </c>
      <c r="BH29" s="421"/>
    </row>
    <row r="30" spans="1:60" ht="20.100000000000001" customHeight="1">
      <c r="A30" s="142">
        <v>23</v>
      </c>
      <c r="B30" s="143"/>
      <c r="C30" s="144" t="s">
        <v>282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6"/>
      <c r="AC30" s="147" t="s">
        <v>283</v>
      </c>
      <c r="AD30" s="148"/>
      <c r="AE30" s="456"/>
      <c r="AF30" s="457"/>
      <c r="AG30" s="457"/>
      <c r="AH30" s="458"/>
      <c r="AI30" s="456"/>
      <c r="AJ30" s="457"/>
      <c r="AK30" s="457"/>
      <c r="AL30" s="458"/>
      <c r="AM30" s="464"/>
      <c r="AN30" s="465"/>
      <c r="AO30" s="465"/>
      <c r="AP30" s="466"/>
      <c r="AQ30" s="453" t="s">
        <v>687</v>
      </c>
      <c r="AR30" s="454"/>
      <c r="AS30" s="454"/>
      <c r="AT30" s="455"/>
      <c r="AU30" s="464"/>
      <c r="AV30" s="465"/>
      <c r="AW30" s="465"/>
      <c r="AX30" s="466"/>
      <c r="AY30" s="453" t="s">
        <v>687</v>
      </c>
      <c r="AZ30" s="454"/>
      <c r="BA30" s="454"/>
      <c r="BB30" s="455"/>
      <c r="BC30" s="464"/>
      <c r="BD30" s="465"/>
      <c r="BE30" s="465"/>
      <c r="BF30" s="466"/>
      <c r="BG30" s="157" t="str">
        <f t="shared" si="5"/>
        <v>n.é.</v>
      </c>
      <c r="BH30" s="158"/>
    </row>
    <row r="31" spans="1:60" ht="20.100000000000001" customHeight="1">
      <c r="A31" s="142">
        <v>24</v>
      </c>
      <c r="B31" s="143"/>
      <c r="C31" s="144" t="s">
        <v>284</v>
      </c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6"/>
      <c r="AC31" s="147" t="s">
        <v>285</v>
      </c>
      <c r="AD31" s="148"/>
      <c r="AE31" s="456"/>
      <c r="AF31" s="457"/>
      <c r="AG31" s="457"/>
      <c r="AH31" s="458"/>
      <c r="AI31" s="456"/>
      <c r="AJ31" s="457"/>
      <c r="AK31" s="457"/>
      <c r="AL31" s="458"/>
      <c r="AM31" s="464"/>
      <c r="AN31" s="465"/>
      <c r="AO31" s="465"/>
      <c r="AP31" s="466"/>
      <c r="AQ31" s="453" t="s">
        <v>687</v>
      </c>
      <c r="AR31" s="454"/>
      <c r="AS31" s="454"/>
      <c r="AT31" s="455"/>
      <c r="AU31" s="464"/>
      <c r="AV31" s="465"/>
      <c r="AW31" s="465"/>
      <c r="AX31" s="466"/>
      <c r="AY31" s="453" t="s">
        <v>687</v>
      </c>
      <c r="AZ31" s="454"/>
      <c r="BA31" s="454"/>
      <c r="BB31" s="455"/>
      <c r="BC31" s="464"/>
      <c r="BD31" s="465"/>
      <c r="BE31" s="465"/>
      <c r="BF31" s="466"/>
      <c r="BG31" s="157" t="str">
        <f t="shared" si="5"/>
        <v>n.é.</v>
      </c>
      <c r="BH31" s="158"/>
    </row>
    <row r="32" spans="1:60" ht="20.100000000000001" customHeight="1">
      <c r="A32" s="142">
        <v>25</v>
      </c>
      <c r="B32" s="143"/>
      <c r="C32" s="144" t="s">
        <v>286</v>
      </c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6"/>
      <c r="AC32" s="147" t="s">
        <v>287</v>
      </c>
      <c r="AD32" s="148"/>
      <c r="AE32" s="456"/>
      <c r="AF32" s="457"/>
      <c r="AG32" s="457"/>
      <c r="AH32" s="458"/>
      <c r="AI32" s="456"/>
      <c r="AJ32" s="457"/>
      <c r="AK32" s="457"/>
      <c r="AL32" s="458"/>
      <c r="AM32" s="464"/>
      <c r="AN32" s="465"/>
      <c r="AO32" s="465"/>
      <c r="AP32" s="466"/>
      <c r="AQ32" s="453" t="s">
        <v>687</v>
      </c>
      <c r="AR32" s="454"/>
      <c r="AS32" s="454"/>
      <c r="AT32" s="455"/>
      <c r="AU32" s="464"/>
      <c r="AV32" s="465"/>
      <c r="AW32" s="465"/>
      <c r="AX32" s="466"/>
      <c r="AY32" s="453" t="s">
        <v>687</v>
      </c>
      <c r="AZ32" s="454"/>
      <c r="BA32" s="454"/>
      <c r="BB32" s="455"/>
      <c r="BC32" s="464"/>
      <c r="BD32" s="465"/>
      <c r="BE32" s="465"/>
      <c r="BF32" s="466"/>
      <c r="BG32" s="157" t="str">
        <f t="shared" si="5"/>
        <v>n.é.</v>
      </c>
      <c r="BH32" s="158"/>
    </row>
    <row r="33" spans="1:60" ht="20.100000000000001" customHeight="1">
      <c r="A33" s="142">
        <v>26</v>
      </c>
      <c r="B33" s="143"/>
      <c r="C33" s="144" t="s">
        <v>288</v>
      </c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6"/>
      <c r="AC33" s="147" t="s">
        <v>289</v>
      </c>
      <c r="AD33" s="148"/>
      <c r="AE33" s="456"/>
      <c r="AF33" s="457"/>
      <c r="AG33" s="457"/>
      <c r="AH33" s="458"/>
      <c r="AI33" s="456"/>
      <c r="AJ33" s="457"/>
      <c r="AK33" s="457"/>
      <c r="AL33" s="458"/>
      <c r="AM33" s="464"/>
      <c r="AN33" s="465"/>
      <c r="AO33" s="465"/>
      <c r="AP33" s="466"/>
      <c r="AQ33" s="453" t="s">
        <v>687</v>
      </c>
      <c r="AR33" s="454"/>
      <c r="AS33" s="454"/>
      <c r="AT33" s="455"/>
      <c r="AU33" s="464"/>
      <c r="AV33" s="465"/>
      <c r="AW33" s="465"/>
      <c r="AX33" s="466"/>
      <c r="AY33" s="453" t="s">
        <v>687</v>
      </c>
      <c r="AZ33" s="454"/>
      <c r="BA33" s="454"/>
      <c r="BB33" s="455"/>
      <c r="BC33" s="464"/>
      <c r="BD33" s="465"/>
      <c r="BE33" s="465"/>
      <c r="BF33" s="466"/>
      <c r="BG33" s="157" t="str">
        <f t="shared" si="5"/>
        <v>n.é.</v>
      </c>
      <c r="BH33" s="158"/>
    </row>
    <row r="34" spans="1:60" ht="20.100000000000001" customHeight="1">
      <c r="A34" s="142">
        <v>27</v>
      </c>
      <c r="B34" s="143"/>
      <c r="C34" s="144" t="s">
        <v>290</v>
      </c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6"/>
      <c r="AC34" s="147" t="s">
        <v>291</v>
      </c>
      <c r="AD34" s="148"/>
      <c r="AE34" s="456"/>
      <c r="AF34" s="457"/>
      <c r="AG34" s="457"/>
      <c r="AH34" s="458"/>
      <c r="AI34" s="456"/>
      <c r="AJ34" s="457"/>
      <c r="AK34" s="457"/>
      <c r="AL34" s="458"/>
      <c r="AM34" s="464"/>
      <c r="AN34" s="465"/>
      <c r="AO34" s="465"/>
      <c r="AP34" s="466"/>
      <c r="AQ34" s="453" t="s">
        <v>687</v>
      </c>
      <c r="AR34" s="454"/>
      <c r="AS34" s="454"/>
      <c r="AT34" s="455"/>
      <c r="AU34" s="464"/>
      <c r="AV34" s="465"/>
      <c r="AW34" s="465"/>
      <c r="AX34" s="466"/>
      <c r="AY34" s="453" t="s">
        <v>687</v>
      </c>
      <c r="AZ34" s="454"/>
      <c r="BA34" s="454"/>
      <c r="BB34" s="455"/>
      <c r="BC34" s="464"/>
      <c r="BD34" s="465"/>
      <c r="BE34" s="465"/>
      <c r="BF34" s="466"/>
      <c r="BG34" s="157" t="str">
        <f t="shared" si="5"/>
        <v>n.é.</v>
      </c>
      <c r="BH34" s="158"/>
    </row>
    <row r="35" spans="1:60" ht="20.100000000000001" customHeight="1">
      <c r="A35" s="142">
        <v>28</v>
      </c>
      <c r="B35" s="143"/>
      <c r="C35" s="144" t="s">
        <v>292</v>
      </c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6"/>
      <c r="AC35" s="147" t="s">
        <v>293</v>
      </c>
      <c r="AD35" s="148"/>
      <c r="AE35" s="456"/>
      <c r="AF35" s="457"/>
      <c r="AG35" s="457"/>
      <c r="AH35" s="458"/>
      <c r="AI35" s="456"/>
      <c r="AJ35" s="457"/>
      <c r="AK35" s="457"/>
      <c r="AL35" s="458"/>
      <c r="AM35" s="464"/>
      <c r="AN35" s="465"/>
      <c r="AO35" s="465"/>
      <c r="AP35" s="466"/>
      <c r="AQ35" s="453" t="s">
        <v>687</v>
      </c>
      <c r="AR35" s="454"/>
      <c r="AS35" s="454"/>
      <c r="AT35" s="455"/>
      <c r="AU35" s="464"/>
      <c r="AV35" s="465"/>
      <c r="AW35" s="465"/>
      <c r="AX35" s="466"/>
      <c r="AY35" s="453" t="s">
        <v>687</v>
      </c>
      <c r="AZ35" s="454"/>
      <c r="BA35" s="454"/>
      <c r="BB35" s="455"/>
      <c r="BC35" s="464"/>
      <c r="BD35" s="465"/>
      <c r="BE35" s="465"/>
      <c r="BF35" s="466"/>
      <c r="BG35" s="157" t="str">
        <f t="shared" si="5"/>
        <v>n.é.</v>
      </c>
      <c r="BH35" s="158"/>
    </row>
    <row r="36" spans="1:60" ht="20.100000000000001" customHeight="1">
      <c r="A36" s="142">
        <v>29</v>
      </c>
      <c r="B36" s="143"/>
      <c r="C36" s="144" t="s">
        <v>294</v>
      </c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6"/>
      <c r="AC36" s="147" t="s">
        <v>295</v>
      </c>
      <c r="AD36" s="148"/>
      <c r="AE36" s="456"/>
      <c r="AF36" s="457"/>
      <c r="AG36" s="457"/>
      <c r="AH36" s="458"/>
      <c r="AI36" s="456"/>
      <c r="AJ36" s="457"/>
      <c r="AK36" s="457"/>
      <c r="AL36" s="458"/>
      <c r="AM36" s="464"/>
      <c r="AN36" s="465"/>
      <c r="AO36" s="465"/>
      <c r="AP36" s="466"/>
      <c r="AQ36" s="453" t="s">
        <v>687</v>
      </c>
      <c r="AR36" s="454"/>
      <c r="AS36" s="454"/>
      <c r="AT36" s="455"/>
      <c r="AU36" s="464"/>
      <c r="AV36" s="465"/>
      <c r="AW36" s="465"/>
      <c r="AX36" s="466"/>
      <c r="AY36" s="453" t="s">
        <v>687</v>
      </c>
      <c r="AZ36" s="454"/>
      <c r="BA36" s="454"/>
      <c r="BB36" s="455"/>
      <c r="BC36" s="464"/>
      <c r="BD36" s="465"/>
      <c r="BE36" s="465"/>
      <c r="BF36" s="466"/>
      <c r="BG36" s="157" t="str">
        <f t="shared" si="5"/>
        <v>n.é.</v>
      </c>
      <c r="BH36" s="158"/>
    </row>
    <row r="37" spans="1:60" ht="20.100000000000001" customHeight="1">
      <c r="A37" s="142">
        <v>30</v>
      </c>
      <c r="B37" s="143"/>
      <c r="C37" s="144" t="s">
        <v>296</v>
      </c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6"/>
      <c r="AC37" s="147" t="s">
        <v>297</v>
      </c>
      <c r="AD37" s="148"/>
      <c r="AE37" s="456"/>
      <c r="AF37" s="457"/>
      <c r="AG37" s="457"/>
      <c r="AH37" s="458"/>
      <c r="AI37" s="456"/>
      <c r="AJ37" s="457"/>
      <c r="AK37" s="457"/>
      <c r="AL37" s="458"/>
      <c r="AM37" s="464"/>
      <c r="AN37" s="465"/>
      <c r="AO37" s="465"/>
      <c r="AP37" s="466"/>
      <c r="AQ37" s="453" t="s">
        <v>687</v>
      </c>
      <c r="AR37" s="454"/>
      <c r="AS37" s="454"/>
      <c r="AT37" s="455"/>
      <c r="AU37" s="464"/>
      <c r="AV37" s="465"/>
      <c r="AW37" s="465"/>
      <c r="AX37" s="466"/>
      <c r="AY37" s="453" t="s">
        <v>687</v>
      </c>
      <c r="AZ37" s="454"/>
      <c r="BA37" s="454"/>
      <c r="BB37" s="455"/>
      <c r="BC37" s="464"/>
      <c r="BD37" s="465"/>
      <c r="BE37" s="465"/>
      <c r="BF37" s="466"/>
      <c r="BG37" s="157" t="str">
        <f t="shared" si="5"/>
        <v>n.é.</v>
      </c>
      <c r="BH37" s="158"/>
    </row>
    <row r="38" spans="1:60" s="3" customFormat="1" ht="20.100000000000001" customHeight="1">
      <c r="A38" s="162">
        <v>31</v>
      </c>
      <c r="B38" s="163"/>
      <c r="C38" s="164" t="s">
        <v>298</v>
      </c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6"/>
      <c r="AC38" s="167" t="s">
        <v>299</v>
      </c>
      <c r="AD38" s="168"/>
      <c r="AE38" s="459">
        <f>SUM(AE33:AH37)</f>
        <v>0</v>
      </c>
      <c r="AF38" s="460"/>
      <c r="AG38" s="460"/>
      <c r="AH38" s="461"/>
      <c r="AI38" s="459">
        <f t="shared" ref="AI38" si="14">SUM(AI33:AL37)</f>
        <v>0</v>
      </c>
      <c r="AJ38" s="460"/>
      <c r="AK38" s="460"/>
      <c r="AL38" s="461"/>
      <c r="AM38" s="459">
        <f t="shared" ref="AM38" si="15">SUM(AM33:AP37)</f>
        <v>0</v>
      </c>
      <c r="AN38" s="460"/>
      <c r="AO38" s="460"/>
      <c r="AP38" s="461"/>
      <c r="AQ38" s="470" t="s">
        <v>687</v>
      </c>
      <c r="AR38" s="471"/>
      <c r="AS38" s="471"/>
      <c r="AT38" s="472"/>
      <c r="AU38" s="459">
        <f t="shared" ref="AU38" si="16">SUM(AU33:AX37)</f>
        <v>0</v>
      </c>
      <c r="AV38" s="460"/>
      <c r="AW38" s="460"/>
      <c r="AX38" s="461"/>
      <c r="AY38" s="470" t="s">
        <v>687</v>
      </c>
      <c r="AZ38" s="471"/>
      <c r="BA38" s="471"/>
      <c r="BB38" s="472"/>
      <c r="BC38" s="459">
        <f t="shared" ref="BC38" si="17">SUM(BC33:BF37)</f>
        <v>0</v>
      </c>
      <c r="BD38" s="460"/>
      <c r="BE38" s="460"/>
      <c r="BF38" s="461"/>
      <c r="BG38" s="420" t="str">
        <f t="shared" si="5"/>
        <v>n.é.</v>
      </c>
      <c r="BH38" s="421"/>
    </row>
    <row r="39" spans="1:60" ht="20.100000000000001" customHeight="1">
      <c r="A39" s="362" t="s">
        <v>190</v>
      </c>
      <c r="B39" s="363"/>
      <c r="C39" s="144" t="s">
        <v>300</v>
      </c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6"/>
      <c r="AC39" s="147" t="s">
        <v>301</v>
      </c>
      <c r="AD39" s="148"/>
      <c r="AE39" s="456"/>
      <c r="AF39" s="457"/>
      <c r="AG39" s="457"/>
      <c r="AH39" s="458"/>
      <c r="AI39" s="456"/>
      <c r="AJ39" s="457"/>
      <c r="AK39" s="457"/>
      <c r="AL39" s="458"/>
      <c r="AM39" s="464"/>
      <c r="AN39" s="465"/>
      <c r="AO39" s="465"/>
      <c r="AP39" s="466"/>
      <c r="AQ39" s="453" t="s">
        <v>687</v>
      </c>
      <c r="AR39" s="454"/>
      <c r="AS39" s="454"/>
      <c r="AT39" s="455"/>
      <c r="AU39" s="464"/>
      <c r="AV39" s="465"/>
      <c r="AW39" s="465"/>
      <c r="AX39" s="466"/>
      <c r="AY39" s="453" t="s">
        <v>687</v>
      </c>
      <c r="AZ39" s="454"/>
      <c r="BA39" s="454"/>
      <c r="BB39" s="455"/>
      <c r="BC39" s="464"/>
      <c r="BD39" s="465"/>
      <c r="BE39" s="465"/>
      <c r="BF39" s="466"/>
      <c r="BG39" s="157" t="str">
        <f t="shared" si="5"/>
        <v>n.é.</v>
      </c>
      <c r="BH39" s="158"/>
    </row>
    <row r="40" spans="1:60" s="3" customFormat="1" ht="20.100000000000001" customHeight="1">
      <c r="A40" s="422" t="s">
        <v>191</v>
      </c>
      <c r="B40" s="423"/>
      <c r="C40" s="164" t="s">
        <v>302</v>
      </c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6"/>
      <c r="AC40" s="167" t="s">
        <v>303</v>
      </c>
      <c r="AD40" s="168"/>
      <c r="AE40" s="459">
        <f>SUM(AE29:AH32)+SUM(AE38:AH39)</f>
        <v>0</v>
      </c>
      <c r="AF40" s="460"/>
      <c r="AG40" s="460"/>
      <c r="AH40" s="461"/>
      <c r="AI40" s="459">
        <f t="shared" ref="AI40" si="18">SUM(AI29:AL32)+SUM(AI38:AL39)</f>
        <v>0</v>
      </c>
      <c r="AJ40" s="460"/>
      <c r="AK40" s="460"/>
      <c r="AL40" s="461"/>
      <c r="AM40" s="459">
        <f t="shared" ref="AM40" si="19">SUM(AM29:AP32)+SUM(AM38:AP39)</f>
        <v>0</v>
      </c>
      <c r="AN40" s="460"/>
      <c r="AO40" s="460"/>
      <c r="AP40" s="461"/>
      <c r="AQ40" s="470" t="s">
        <v>687</v>
      </c>
      <c r="AR40" s="471"/>
      <c r="AS40" s="471"/>
      <c r="AT40" s="472"/>
      <c r="AU40" s="459">
        <f t="shared" ref="AU40" si="20">SUM(AU29:AX32)+SUM(AU38:AX39)</f>
        <v>0</v>
      </c>
      <c r="AV40" s="460"/>
      <c r="AW40" s="460"/>
      <c r="AX40" s="461"/>
      <c r="AY40" s="470" t="s">
        <v>687</v>
      </c>
      <c r="AZ40" s="471"/>
      <c r="BA40" s="471"/>
      <c r="BB40" s="472"/>
      <c r="BC40" s="459">
        <f t="shared" ref="BC40" si="21">SUM(BC29:BF32)+SUM(BC38:BF39)</f>
        <v>0</v>
      </c>
      <c r="BD40" s="460"/>
      <c r="BE40" s="460"/>
      <c r="BF40" s="461"/>
      <c r="BG40" s="420" t="str">
        <f t="shared" si="5"/>
        <v>n.é.</v>
      </c>
      <c r="BH40" s="421"/>
    </row>
    <row r="41" spans="1:60" ht="20.100000000000001" customHeight="1">
      <c r="A41" s="362" t="s">
        <v>192</v>
      </c>
      <c r="B41" s="363"/>
      <c r="C41" s="174" t="s">
        <v>304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6"/>
      <c r="AC41" s="147" t="s">
        <v>305</v>
      </c>
      <c r="AD41" s="148"/>
      <c r="AE41" s="456"/>
      <c r="AF41" s="457"/>
      <c r="AG41" s="457"/>
      <c r="AH41" s="458"/>
      <c r="AI41" s="456"/>
      <c r="AJ41" s="457"/>
      <c r="AK41" s="457"/>
      <c r="AL41" s="458"/>
      <c r="AM41" s="464"/>
      <c r="AN41" s="465"/>
      <c r="AO41" s="465"/>
      <c r="AP41" s="466"/>
      <c r="AQ41" s="453" t="s">
        <v>687</v>
      </c>
      <c r="AR41" s="454"/>
      <c r="AS41" s="454"/>
      <c r="AT41" s="455"/>
      <c r="AU41" s="464"/>
      <c r="AV41" s="465"/>
      <c r="AW41" s="465"/>
      <c r="AX41" s="466"/>
      <c r="AY41" s="453" t="s">
        <v>687</v>
      </c>
      <c r="AZ41" s="454"/>
      <c r="BA41" s="454"/>
      <c r="BB41" s="455"/>
      <c r="BC41" s="464"/>
      <c r="BD41" s="465"/>
      <c r="BE41" s="465"/>
      <c r="BF41" s="466"/>
      <c r="BG41" s="157" t="str">
        <f t="shared" si="5"/>
        <v>n.é.</v>
      </c>
      <c r="BH41" s="158"/>
    </row>
    <row r="42" spans="1:60" ht="20.100000000000001" customHeight="1">
      <c r="A42" s="362" t="s">
        <v>193</v>
      </c>
      <c r="B42" s="363"/>
      <c r="C42" s="174" t="s">
        <v>306</v>
      </c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6"/>
      <c r="AC42" s="147" t="s">
        <v>307</v>
      </c>
      <c r="AD42" s="148"/>
      <c r="AE42" s="456"/>
      <c r="AF42" s="457"/>
      <c r="AG42" s="457"/>
      <c r="AH42" s="458"/>
      <c r="AI42" s="456"/>
      <c r="AJ42" s="457"/>
      <c r="AK42" s="457"/>
      <c r="AL42" s="458"/>
      <c r="AM42" s="464"/>
      <c r="AN42" s="465"/>
      <c r="AO42" s="465"/>
      <c r="AP42" s="466"/>
      <c r="AQ42" s="453" t="s">
        <v>687</v>
      </c>
      <c r="AR42" s="454"/>
      <c r="AS42" s="454"/>
      <c r="AT42" s="455"/>
      <c r="AU42" s="464"/>
      <c r="AV42" s="465"/>
      <c r="AW42" s="465"/>
      <c r="AX42" s="466"/>
      <c r="AY42" s="453" t="s">
        <v>687</v>
      </c>
      <c r="AZ42" s="454"/>
      <c r="BA42" s="454"/>
      <c r="BB42" s="455"/>
      <c r="BC42" s="464"/>
      <c r="BD42" s="465"/>
      <c r="BE42" s="465"/>
      <c r="BF42" s="466"/>
      <c r="BG42" s="157" t="str">
        <f t="shared" si="5"/>
        <v>n.é.</v>
      </c>
      <c r="BH42" s="158"/>
    </row>
    <row r="43" spans="1:60" ht="20.100000000000001" customHeight="1">
      <c r="A43" s="362" t="s">
        <v>194</v>
      </c>
      <c r="B43" s="363"/>
      <c r="C43" s="174" t="s">
        <v>308</v>
      </c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6"/>
      <c r="AC43" s="147" t="s">
        <v>309</v>
      </c>
      <c r="AD43" s="148"/>
      <c r="AE43" s="456"/>
      <c r="AF43" s="457"/>
      <c r="AG43" s="457"/>
      <c r="AH43" s="458"/>
      <c r="AI43" s="456"/>
      <c r="AJ43" s="457"/>
      <c r="AK43" s="457"/>
      <c r="AL43" s="458"/>
      <c r="AM43" s="456"/>
      <c r="AN43" s="457"/>
      <c r="AO43" s="457"/>
      <c r="AP43" s="458"/>
      <c r="AQ43" s="473" t="s">
        <v>687</v>
      </c>
      <c r="AR43" s="474"/>
      <c r="AS43" s="474"/>
      <c r="AT43" s="475"/>
      <c r="AU43" s="456"/>
      <c r="AV43" s="457"/>
      <c r="AW43" s="457"/>
      <c r="AX43" s="458"/>
      <c r="AY43" s="473" t="s">
        <v>687</v>
      </c>
      <c r="AZ43" s="474"/>
      <c r="BA43" s="474"/>
      <c r="BB43" s="475"/>
      <c r="BC43" s="456"/>
      <c r="BD43" s="457"/>
      <c r="BE43" s="457"/>
      <c r="BF43" s="458"/>
      <c r="BG43" s="140" t="str">
        <f t="shared" si="5"/>
        <v>n.é.</v>
      </c>
      <c r="BH43" s="141"/>
    </row>
    <row r="44" spans="1:60" ht="20.100000000000001" customHeight="1">
      <c r="A44" s="362" t="s">
        <v>195</v>
      </c>
      <c r="B44" s="363"/>
      <c r="C44" s="174" t="s">
        <v>310</v>
      </c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6"/>
      <c r="AC44" s="147" t="s">
        <v>311</v>
      </c>
      <c r="AD44" s="148"/>
      <c r="AE44" s="456"/>
      <c r="AF44" s="457"/>
      <c r="AG44" s="457"/>
      <c r="AH44" s="458"/>
      <c r="AI44" s="456"/>
      <c r="AJ44" s="457"/>
      <c r="AK44" s="457"/>
      <c r="AL44" s="458"/>
      <c r="AM44" s="456"/>
      <c r="AN44" s="457"/>
      <c r="AO44" s="457"/>
      <c r="AP44" s="458"/>
      <c r="AQ44" s="473" t="s">
        <v>687</v>
      </c>
      <c r="AR44" s="474"/>
      <c r="AS44" s="474"/>
      <c r="AT44" s="475"/>
      <c r="AU44" s="456"/>
      <c r="AV44" s="457"/>
      <c r="AW44" s="457"/>
      <c r="AX44" s="458"/>
      <c r="AY44" s="473" t="s">
        <v>687</v>
      </c>
      <c r="AZ44" s="474"/>
      <c r="BA44" s="474"/>
      <c r="BB44" s="475"/>
      <c r="BC44" s="456"/>
      <c r="BD44" s="457"/>
      <c r="BE44" s="457"/>
      <c r="BF44" s="458"/>
      <c r="BG44" s="140" t="str">
        <f t="shared" si="5"/>
        <v>n.é.</v>
      </c>
      <c r="BH44" s="141"/>
    </row>
    <row r="45" spans="1:60" ht="20.100000000000001" customHeight="1">
      <c r="A45" s="362" t="s">
        <v>196</v>
      </c>
      <c r="B45" s="363"/>
      <c r="C45" s="174" t="s">
        <v>312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6"/>
      <c r="AC45" s="147" t="s">
        <v>313</v>
      </c>
      <c r="AD45" s="148"/>
      <c r="AE45" s="456">
        <v>660</v>
      </c>
      <c r="AF45" s="457"/>
      <c r="AG45" s="457"/>
      <c r="AH45" s="458"/>
      <c r="AI45" s="456">
        <v>578</v>
      </c>
      <c r="AJ45" s="457"/>
      <c r="AK45" s="457"/>
      <c r="AL45" s="458"/>
      <c r="AM45" s="456">
        <v>578</v>
      </c>
      <c r="AN45" s="457"/>
      <c r="AO45" s="457"/>
      <c r="AP45" s="458"/>
      <c r="AQ45" s="473" t="s">
        <v>687</v>
      </c>
      <c r="AR45" s="474"/>
      <c r="AS45" s="474"/>
      <c r="AT45" s="475"/>
      <c r="AU45" s="456">
        <v>0</v>
      </c>
      <c r="AV45" s="457"/>
      <c r="AW45" s="457"/>
      <c r="AX45" s="458"/>
      <c r="AY45" s="473" t="s">
        <v>687</v>
      </c>
      <c r="AZ45" s="474"/>
      <c r="BA45" s="474"/>
      <c r="BB45" s="475"/>
      <c r="BC45" s="456">
        <v>578</v>
      </c>
      <c r="BD45" s="457"/>
      <c r="BE45" s="457"/>
      <c r="BF45" s="458"/>
      <c r="BG45" s="140">
        <f t="shared" si="5"/>
        <v>1</v>
      </c>
      <c r="BH45" s="141"/>
    </row>
    <row r="46" spans="1:60" s="13" customFormat="1" ht="20.100000000000001" customHeight="1">
      <c r="A46" s="394" t="s">
        <v>524</v>
      </c>
      <c r="B46" s="395"/>
      <c r="C46" s="396" t="s">
        <v>562</v>
      </c>
      <c r="D46" s="397"/>
      <c r="E46" s="397"/>
      <c r="F46" s="397"/>
      <c r="G46" s="397"/>
      <c r="H46" s="397"/>
      <c r="I46" s="397"/>
      <c r="J46" s="397"/>
      <c r="K46" s="397"/>
      <c r="L46" s="397"/>
      <c r="M46" s="397"/>
      <c r="N46" s="397"/>
      <c r="O46" s="397"/>
      <c r="P46" s="397"/>
      <c r="Q46" s="397"/>
      <c r="R46" s="397"/>
      <c r="S46" s="397"/>
      <c r="T46" s="397"/>
      <c r="U46" s="397"/>
      <c r="V46" s="397"/>
      <c r="W46" s="397"/>
      <c r="X46" s="397"/>
      <c r="Y46" s="397"/>
      <c r="Z46" s="397"/>
      <c r="AA46" s="397"/>
      <c r="AB46" s="398"/>
      <c r="AC46" s="399" t="s">
        <v>524</v>
      </c>
      <c r="AD46" s="400"/>
      <c r="AE46" s="494">
        <v>660</v>
      </c>
      <c r="AF46" s="495"/>
      <c r="AG46" s="495"/>
      <c r="AH46" s="496"/>
      <c r="AI46" s="494">
        <v>578</v>
      </c>
      <c r="AJ46" s="495"/>
      <c r="AK46" s="495"/>
      <c r="AL46" s="496"/>
      <c r="AM46" s="521">
        <v>578</v>
      </c>
      <c r="AN46" s="521"/>
      <c r="AO46" s="521"/>
      <c r="AP46" s="521"/>
      <c r="AQ46" s="518" t="s">
        <v>687</v>
      </c>
      <c r="AR46" s="519"/>
      <c r="AS46" s="519"/>
      <c r="AT46" s="520"/>
      <c r="AU46" s="521">
        <v>0</v>
      </c>
      <c r="AV46" s="521"/>
      <c r="AW46" s="521"/>
      <c r="AX46" s="521"/>
      <c r="AY46" s="518" t="s">
        <v>687</v>
      </c>
      <c r="AZ46" s="519"/>
      <c r="BA46" s="519"/>
      <c r="BB46" s="520"/>
      <c r="BC46" s="521">
        <v>578</v>
      </c>
      <c r="BD46" s="521"/>
      <c r="BE46" s="521"/>
      <c r="BF46" s="521"/>
      <c r="BG46" s="392">
        <f t="shared" si="5"/>
        <v>1</v>
      </c>
      <c r="BH46" s="393"/>
    </row>
    <row r="47" spans="1:60" ht="20.100000000000001" customHeight="1">
      <c r="A47" s="362" t="s">
        <v>197</v>
      </c>
      <c r="B47" s="363"/>
      <c r="C47" s="174" t="s">
        <v>314</v>
      </c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6"/>
      <c r="AC47" s="147" t="s">
        <v>315</v>
      </c>
      <c r="AD47" s="148"/>
      <c r="AE47" s="456"/>
      <c r="AF47" s="457"/>
      <c r="AG47" s="457"/>
      <c r="AH47" s="458"/>
      <c r="AI47" s="456"/>
      <c r="AJ47" s="457"/>
      <c r="AK47" s="457"/>
      <c r="AL47" s="458"/>
      <c r="AM47" s="456"/>
      <c r="AN47" s="457"/>
      <c r="AO47" s="457"/>
      <c r="AP47" s="458"/>
      <c r="AQ47" s="473" t="s">
        <v>687</v>
      </c>
      <c r="AR47" s="474"/>
      <c r="AS47" s="474"/>
      <c r="AT47" s="475"/>
      <c r="AU47" s="456"/>
      <c r="AV47" s="457"/>
      <c r="AW47" s="457"/>
      <c r="AX47" s="458"/>
      <c r="AY47" s="473" t="s">
        <v>687</v>
      </c>
      <c r="AZ47" s="474"/>
      <c r="BA47" s="474"/>
      <c r="BB47" s="475"/>
      <c r="BC47" s="456"/>
      <c r="BD47" s="457"/>
      <c r="BE47" s="457"/>
      <c r="BF47" s="458"/>
      <c r="BG47" s="140" t="str">
        <f t="shared" si="5"/>
        <v>n.é.</v>
      </c>
      <c r="BH47" s="141"/>
    </row>
    <row r="48" spans="1:60" ht="20.100000000000001" customHeight="1">
      <c r="A48" s="362" t="s">
        <v>198</v>
      </c>
      <c r="B48" s="363"/>
      <c r="C48" s="174" t="s">
        <v>316</v>
      </c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6"/>
      <c r="AC48" s="147" t="s">
        <v>317</v>
      </c>
      <c r="AD48" s="148"/>
      <c r="AE48" s="456"/>
      <c r="AF48" s="457"/>
      <c r="AG48" s="457"/>
      <c r="AH48" s="458"/>
      <c r="AI48" s="456"/>
      <c r="AJ48" s="457"/>
      <c r="AK48" s="457"/>
      <c r="AL48" s="458"/>
      <c r="AM48" s="456"/>
      <c r="AN48" s="457"/>
      <c r="AO48" s="457"/>
      <c r="AP48" s="458"/>
      <c r="AQ48" s="473" t="s">
        <v>687</v>
      </c>
      <c r="AR48" s="474"/>
      <c r="AS48" s="474"/>
      <c r="AT48" s="475"/>
      <c r="AU48" s="456"/>
      <c r="AV48" s="457"/>
      <c r="AW48" s="457"/>
      <c r="AX48" s="458"/>
      <c r="AY48" s="473" t="s">
        <v>687</v>
      </c>
      <c r="AZ48" s="474"/>
      <c r="BA48" s="474"/>
      <c r="BB48" s="475"/>
      <c r="BC48" s="456"/>
      <c r="BD48" s="457"/>
      <c r="BE48" s="457"/>
      <c r="BF48" s="458"/>
      <c r="BG48" s="140" t="str">
        <f t="shared" si="5"/>
        <v>n.é.</v>
      </c>
      <c r="BH48" s="141"/>
    </row>
    <row r="49" spans="1:60" ht="20.100000000000001" customHeight="1">
      <c r="A49" s="362" t="s">
        <v>199</v>
      </c>
      <c r="B49" s="363"/>
      <c r="C49" s="174" t="s">
        <v>318</v>
      </c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6"/>
      <c r="AC49" s="147" t="s">
        <v>319</v>
      </c>
      <c r="AD49" s="148"/>
      <c r="AE49" s="456"/>
      <c r="AF49" s="457"/>
      <c r="AG49" s="457"/>
      <c r="AH49" s="458"/>
      <c r="AI49" s="456"/>
      <c r="AJ49" s="457"/>
      <c r="AK49" s="457"/>
      <c r="AL49" s="458"/>
      <c r="AM49" s="456"/>
      <c r="AN49" s="457"/>
      <c r="AO49" s="457"/>
      <c r="AP49" s="458"/>
      <c r="AQ49" s="473" t="s">
        <v>687</v>
      </c>
      <c r="AR49" s="474"/>
      <c r="AS49" s="474"/>
      <c r="AT49" s="475"/>
      <c r="AU49" s="456"/>
      <c r="AV49" s="457"/>
      <c r="AW49" s="457"/>
      <c r="AX49" s="458"/>
      <c r="AY49" s="473" t="s">
        <v>687</v>
      </c>
      <c r="AZ49" s="474"/>
      <c r="BA49" s="474"/>
      <c r="BB49" s="475"/>
      <c r="BC49" s="456"/>
      <c r="BD49" s="457"/>
      <c r="BE49" s="457"/>
      <c r="BF49" s="458"/>
      <c r="BG49" s="140" t="str">
        <f t="shared" si="5"/>
        <v>n.é.</v>
      </c>
      <c r="BH49" s="141"/>
    </row>
    <row r="50" spans="1:60" ht="20.100000000000001" customHeight="1">
      <c r="A50" s="362" t="s">
        <v>200</v>
      </c>
      <c r="B50" s="363"/>
      <c r="C50" s="174" t="s">
        <v>320</v>
      </c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6"/>
      <c r="AC50" s="147" t="s">
        <v>321</v>
      </c>
      <c r="AD50" s="148"/>
      <c r="AE50" s="456"/>
      <c r="AF50" s="457"/>
      <c r="AG50" s="457"/>
      <c r="AH50" s="458"/>
      <c r="AI50" s="456"/>
      <c r="AJ50" s="457"/>
      <c r="AK50" s="457"/>
      <c r="AL50" s="458"/>
      <c r="AM50" s="456"/>
      <c r="AN50" s="457"/>
      <c r="AO50" s="457"/>
      <c r="AP50" s="458"/>
      <c r="AQ50" s="473" t="s">
        <v>687</v>
      </c>
      <c r="AR50" s="474"/>
      <c r="AS50" s="474"/>
      <c r="AT50" s="475"/>
      <c r="AU50" s="456"/>
      <c r="AV50" s="457"/>
      <c r="AW50" s="457"/>
      <c r="AX50" s="458"/>
      <c r="AY50" s="473" t="s">
        <v>687</v>
      </c>
      <c r="AZ50" s="474"/>
      <c r="BA50" s="474"/>
      <c r="BB50" s="475"/>
      <c r="BC50" s="456"/>
      <c r="BD50" s="457"/>
      <c r="BE50" s="457"/>
      <c r="BF50" s="458"/>
      <c r="BG50" s="140" t="str">
        <f t="shared" si="5"/>
        <v>n.é.</v>
      </c>
      <c r="BH50" s="141"/>
    </row>
    <row r="51" spans="1:60" ht="20.100000000000001" customHeight="1">
      <c r="A51" s="362" t="s">
        <v>201</v>
      </c>
      <c r="B51" s="363"/>
      <c r="C51" s="174" t="s">
        <v>322</v>
      </c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6"/>
      <c r="AC51" s="147" t="s">
        <v>323</v>
      </c>
      <c r="AD51" s="148"/>
      <c r="AE51" s="456">
        <v>0</v>
      </c>
      <c r="AF51" s="457"/>
      <c r="AG51" s="457"/>
      <c r="AH51" s="458"/>
      <c r="AI51" s="456">
        <v>80</v>
      </c>
      <c r="AJ51" s="457"/>
      <c r="AK51" s="457"/>
      <c r="AL51" s="458"/>
      <c r="AM51" s="456">
        <v>80</v>
      </c>
      <c r="AN51" s="457"/>
      <c r="AO51" s="457"/>
      <c r="AP51" s="458"/>
      <c r="AQ51" s="473" t="s">
        <v>687</v>
      </c>
      <c r="AR51" s="474"/>
      <c r="AS51" s="474"/>
      <c r="AT51" s="475"/>
      <c r="AU51" s="456">
        <v>0</v>
      </c>
      <c r="AV51" s="457"/>
      <c r="AW51" s="457"/>
      <c r="AX51" s="458"/>
      <c r="AY51" s="473" t="s">
        <v>687</v>
      </c>
      <c r="AZ51" s="474"/>
      <c r="BA51" s="474"/>
      <c r="BB51" s="475"/>
      <c r="BC51" s="456">
        <v>80</v>
      </c>
      <c r="BD51" s="457"/>
      <c r="BE51" s="457"/>
      <c r="BF51" s="458"/>
      <c r="BG51" s="140">
        <f t="shared" si="5"/>
        <v>1</v>
      </c>
      <c r="BH51" s="141"/>
    </row>
    <row r="52" spans="1:60" s="3" customFormat="1" ht="20.100000000000001" customHeight="1">
      <c r="A52" s="422" t="s">
        <v>202</v>
      </c>
      <c r="B52" s="423"/>
      <c r="C52" s="177" t="s">
        <v>324</v>
      </c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9"/>
      <c r="AC52" s="167" t="s">
        <v>325</v>
      </c>
      <c r="AD52" s="168"/>
      <c r="AE52" s="459">
        <f>SUM(AE41:AH51)-AE46</f>
        <v>660</v>
      </c>
      <c r="AF52" s="460"/>
      <c r="AG52" s="460"/>
      <c r="AH52" s="461"/>
      <c r="AI52" s="459">
        <f t="shared" ref="AI52" si="22">SUM(AI41:AL51)-AI46</f>
        <v>658</v>
      </c>
      <c r="AJ52" s="460"/>
      <c r="AK52" s="460"/>
      <c r="AL52" s="461"/>
      <c r="AM52" s="459">
        <f t="shared" ref="AM52" si="23">SUM(AM41:AP51)-AM46</f>
        <v>658</v>
      </c>
      <c r="AN52" s="460"/>
      <c r="AO52" s="460"/>
      <c r="AP52" s="461"/>
      <c r="AQ52" s="467" t="s">
        <v>687</v>
      </c>
      <c r="AR52" s="468"/>
      <c r="AS52" s="468"/>
      <c r="AT52" s="469"/>
      <c r="AU52" s="459">
        <f t="shared" ref="AU52" si="24">SUM(AU41:AX51)-AU46</f>
        <v>0</v>
      </c>
      <c r="AV52" s="460"/>
      <c r="AW52" s="460"/>
      <c r="AX52" s="461"/>
      <c r="AY52" s="467" t="s">
        <v>687</v>
      </c>
      <c r="AZ52" s="468"/>
      <c r="BA52" s="468"/>
      <c r="BB52" s="469"/>
      <c r="BC52" s="459">
        <f t="shared" ref="BC52" si="25">SUM(BC41:BF51)-BC46</f>
        <v>658</v>
      </c>
      <c r="BD52" s="460"/>
      <c r="BE52" s="460"/>
      <c r="BF52" s="461"/>
      <c r="BG52" s="172">
        <f t="shared" si="5"/>
        <v>1</v>
      </c>
      <c r="BH52" s="173"/>
    </row>
    <row r="53" spans="1:60" ht="20.100000000000001" customHeight="1">
      <c r="A53" s="362" t="s">
        <v>203</v>
      </c>
      <c r="B53" s="363"/>
      <c r="C53" s="174" t="s">
        <v>326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6"/>
      <c r="AC53" s="147" t="s">
        <v>327</v>
      </c>
      <c r="AD53" s="148"/>
      <c r="AE53" s="456"/>
      <c r="AF53" s="457"/>
      <c r="AG53" s="457"/>
      <c r="AH53" s="458"/>
      <c r="AI53" s="456"/>
      <c r="AJ53" s="457"/>
      <c r="AK53" s="457"/>
      <c r="AL53" s="458"/>
      <c r="AM53" s="456"/>
      <c r="AN53" s="457"/>
      <c r="AO53" s="457"/>
      <c r="AP53" s="458"/>
      <c r="AQ53" s="473" t="s">
        <v>687</v>
      </c>
      <c r="AR53" s="474"/>
      <c r="AS53" s="474"/>
      <c r="AT53" s="475"/>
      <c r="AU53" s="456"/>
      <c r="AV53" s="457"/>
      <c r="AW53" s="457"/>
      <c r="AX53" s="458"/>
      <c r="AY53" s="473" t="s">
        <v>687</v>
      </c>
      <c r="AZ53" s="474"/>
      <c r="BA53" s="474"/>
      <c r="BB53" s="475"/>
      <c r="BC53" s="456"/>
      <c r="BD53" s="457"/>
      <c r="BE53" s="457"/>
      <c r="BF53" s="458"/>
      <c r="BG53" s="140" t="str">
        <f t="shared" si="5"/>
        <v>n.é.</v>
      </c>
      <c r="BH53" s="141"/>
    </row>
    <row r="54" spans="1:60" ht="20.100000000000001" customHeight="1">
      <c r="A54" s="362" t="s">
        <v>204</v>
      </c>
      <c r="B54" s="363"/>
      <c r="C54" s="174" t="s">
        <v>328</v>
      </c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6"/>
      <c r="AC54" s="147" t="s">
        <v>329</v>
      </c>
      <c r="AD54" s="148"/>
      <c r="AE54" s="456"/>
      <c r="AF54" s="457"/>
      <c r="AG54" s="457"/>
      <c r="AH54" s="458"/>
      <c r="AI54" s="456"/>
      <c r="AJ54" s="457"/>
      <c r="AK54" s="457"/>
      <c r="AL54" s="458"/>
      <c r="AM54" s="456"/>
      <c r="AN54" s="457"/>
      <c r="AO54" s="457"/>
      <c r="AP54" s="458"/>
      <c r="AQ54" s="473" t="s">
        <v>687</v>
      </c>
      <c r="AR54" s="474"/>
      <c r="AS54" s="474"/>
      <c r="AT54" s="475"/>
      <c r="AU54" s="456"/>
      <c r="AV54" s="457"/>
      <c r="AW54" s="457"/>
      <c r="AX54" s="458"/>
      <c r="AY54" s="473" t="s">
        <v>687</v>
      </c>
      <c r="AZ54" s="474"/>
      <c r="BA54" s="474"/>
      <c r="BB54" s="475"/>
      <c r="BC54" s="456"/>
      <c r="BD54" s="457"/>
      <c r="BE54" s="457"/>
      <c r="BF54" s="458"/>
      <c r="BG54" s="140" t="str">
        <f t="shared" si="5"/>
        <v>n.é.</v>
      </c>
      <c r="BH54" s="141"/>
    </row>
    <row r="55" spans="1:60" ht="20.100000000000001" customHeight="1">
      <c r="A55" s="362" t="s">
        <v>205</v>
      </c>
      <c r="B55" s="363"/>
      <c r="C55" s="174" t="s">
        <v>330</v>
      </c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6"/>
      <c r="AC55" s="147" t="s">
        <v>331</v>
      </c>
      <c r="AD55" s="148"/>
      <c r="AE55" s="456"/>
      <c r="AF55" s="457"/>
      <c r="AG55" s="457"/>
      <c r="AH55" s="458"/>
      <c r="AI55" s="456"/>
      <c r="AJ55" s="457"/>
      <c r="AK55" s="457"/>
      <c r="AL55" s="458"/>
      <c r="AM55" s="456"/>
      <c r="AN55" s="457"/>
      <c r="AO55" s="457"/>
      <c r="AP55" s="458"/>
      <c r="AQ55" s="473" t="s">
        <v>687</v>
      </c>
      <c r="AR55" s="474"/>
      <c r="AS55" s="474"/>
      <c r="AT55" s="475"/>
      <c r="AU55" s="456"/>
      <c r="AV55" s="457"/>
      <c r="AW55" s="457"/>
      <c r="AX55" s="458"/>
      <c r="AY55" s="473" t="s">
        <v>687</v>
      </c>
      <c r="AZ55" s="474"/>
      <c r="BA55" s="474"/>
      <c r="BB55" s="475"/>
      <c r="BC55" s="456"/>
      <c r="BD55" s="457"/>
      <c r="BE55" s="457"/>
      <c r="BF55" s="458"/>
      <c r="BG55" s="140" t="str">
        <f t="shared" si="5"/>
        <v>n.é.</v>
      </c>
      <c r="BH55" s="141"/>
    </row>
    <row r="56" spans="1:60" ht="20.100000000000001" customHeight="1">
      <c r="A56" s="362" t="s">
        <v>206</v>
      </c>
      <c r="B56" s="363"/>
      <c r="C56" s="174" t="s">
        <v>332</v>
      </c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6"/>
      <c r="AC56" s="147" t="s">
        <v>333</v>
      </c>
      <c r="AD56" s="148"/>
      <c r="AE56" s="456"/>
      <c r="AF56" s="457"/>
      <c r="AG56" s="457"/>
      <c r="AH56" s="458"/>
      <c r="AI56" s="456"/>
      <c r="AJ56" s="457"/>
      <c r="AK56" s="457"/>
      <c r="AL56" s="458"/>
      <c r="AM56" s="456"/>
      <c r="AN56" s="457"/>
      <c r="AO56" s="457"/>
      <c r="AP56" s="458"/>
      <c r="AQ56" s="473" t="s">
        <v>687</v>
      </c>
      <c r="AR56" s="474"/>
      <c r="AS56" s="474"/>
      <c r="AT56" s="475"/>
      <c r="AU56" s="456"/>
      <c r="AV56" s="457"/>
      <c r="AW56" s="457"/>
      <c r="AX56" s="458"/>
      <c r="AY56" s="473" t="s">
        <v>687</v>
      </c>
      <c r="AZ56" s="474"/>
      <c r="BA56" s="474"/>
      <c r="BB56" s="475"/>
      <c r="BC56" s="456"/>
      <c r="BD56" s="457"/>
      <c r="BE56" s="457"/>
      <c r="BF56" s="458"/>
      <c r="BG56" s="140" t="str">
        <f t="shared" si="5"/>
        <v>n.é.</v>
      </c>
      <c r="BH56" s="141"/>
    </row>
    <row r="57" spans="1:60" ht="20.100000000000001" customHeight="1">
      <c r="A57" s="362" t="s">
        <v>207</v>
      </c>
      <c r="B57" s="363"/>
      <c r="C57" s="174" t="s">
        <v>334</v>
      </c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6"/>
      <c r="AC57" s="147" t="s">
        <v>335</v>
      </c>
      <c r="AD57" s="148"/>
      <c r="AE57" s="456"/>
      <c r="AF57" s="457"/>
      <c r="AG57" s="457"/>
      <c r="AH57" s="458"/>
      <c r="AI57" s="456"/>
      <c r="AJ57" s="457"/>
      <c r="AK57" s="457"/>
      <c r="AL57" s="458"/>
      <c r="AM57" s="456"/>
      <c r="AN57" s="457"/>
      <c r="AO57" s="457"/>
      <c r="AP57" s="458"/>
      <c r="AQ57" s="473" t="s">
        <v>687</v>
      </c>
      <c r="AR57" s="474"/>
      <c r="AS57" s="474"/>
      <c r="AT57" s="475"/>
      <c r="AU57" s="456"/>
      <c r="AV57" s="457"/>
      <c r="AW57" s="457"/>
      <c r="AX57" s="458"/>
      <c r="AY57" s="473" t="s">
        <v>687</v>
      </c>
      <c r="AZ57" s="474"/>
      <c r="BA57" s="474"/>
      <c r="BB57" s="475"/>
      <c r="BC57" s="456"/>
      <c r="BD57" s="457"/>
      <c r="BE57" s="457"/>
      <c r="BF57" s="458"/>
      <c r="BG57" s="140" t="str">
        <f t="shared" si="5"/>
        <v>n.é.</v>
      </c>
      <c r="BH57" s="141"/>
    </row>
    <row r="58" spans="1:60" s="3" customFormat="1" ht="20.100000000000001" customHeight="1">
      <c r="A58" s="422" t="s">
        <v>208</v>
      </c>
      <c r="B58" s="423"/>
      <c r="C58" s="164" t="s">
        <v>336</v>
      </c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6"/>
      <c r="AC58" s="167" t="s">
        <v>337</v>
      </c>
      <c r="AD58" s="168"/>
      <c r="AE58" s="459">
        <f>SUM(AE53:AH57)</f>
        <v>0</v>
      </c>
      <c r="AF58" s="460"/>
      <c r="AG58" s="460"/>
      <c r="AH58" s="461"/>
      <c r="AI58" s="459">
        <f t="shared" ref="AI58" si="26">SUM(AI53:AL57)</f>
        <v>0</v>
      </c>
      <c r="AJ58" s="460"/>
      <c r="AK58" s="460"/>
      <c r="AL58" s="461"/>
      <c r="AM58" s="459">
        <f t="shared" ref="AM58" si="27">SUM(AM53:AP57)</f>
        <v>0</v>
      </c>
      <c r="AN58" s="460"/>
      <c r="AO58" s="460"/>
      <c r="AP58" s="461"/>
      <c r="AQ58" s="467" t="s">
        <v>687</v>
      </c>
      <c r="AR58" s="468"/>
      <c r="AS58" s="468"/>
      <c r="AT58" s="469"/>
      <c r="AU58" s="459">
        <f t="shared" ref="AU58" si="28">SUM(AU53:AX57)</f>
        <v>0</v>
      </c>
      <c r="AV58" s="460"/>
      <c r="AW58" s="460"/>
      <c r="AX58" s="461"/>
      <c r="AY58" s="467" t="s">
        <v>687</v>
      </c>
      <c r="AZ58" s="468"/>
      <c r="BA58" s="468"/>
      <c r="BB58" s="469"/>
      <c r="BC58" s="459">
        <f t="shared" ref="BC58" si="29">SUM(BC53:BF57)</f>
        <v>0</v>
      </c>
      <c r="BD58" s="460"/>
      <c r="BE58" s="460"/>
      <c r="BF58" s="461"/>
      <c r="BG58" s="172" t="str">
        <f t="shared" si="5"/>
        <v>n.é.</v>
      </c>
      <c r="BH58" s="173"/>
    </row>
    <row r="59" spans="1:60" ht="20.100000000000001" customHeight="1">
      <c r="A59" s="362" t="s">
        <v>209</v>
      </c>
      <c r="B59" s="363"/>
      <c r="C59" s="174" t="s">
        <v>454</v>
      </c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6"/>
      <c r="AC59" s="147" t="s">
        <v>338</v>
      </c>
      <c r="AD59" s="148"/>
      <c r="AE59" s="456"/>
      <c r="AF59" s="457"/>
      <c r="AG59" s="457"/>
      <c r="AH59" s="458"/>
      <c r="AI59" s="456"/>
      <c r="AJ59" s="457"/>
      <c r="AK59" s="457"/>
      <c r="AL59" s="458"/>
      <c r="AM59" s="456"/>
      <c r="AN59" s="457"/>
      <c r="AO59" s="457"/>
      <c r="AP59" s="458"/>
      <c r="AQ59" s="473" t="s">
        <v>687</v>
      </c>
      <c r="AR59" s="474"/>
      <c r="AS59" s="474"/>
      <c r="AT59" s="475"/>
      <c r="AU59" s="456"/>
      <c r="AV59" s="457"/>
      <c r="AW59" s="457"/>
      <c r="AX59" s="458"/>
      <c r="AY59" s="473" t="s">
        <v>687</v>
      </c>
      <c r="AZ59" s="474"/>
      <c r="BA59" s="474"/>
      <c r="BB59" s="475"/>
      <c r="BC59" s="456"/>
      <c r="BD59" s="457"/>
      <c r="BE59" s="457"/>
      <c r="BF59" s="458"/>
      <c r="BG59" s="140" t="str">
        <f t="shared" si="5"/>
        <v>n.é.</v>
      </c>
      <c r="BH59" s="141"/>
    </row>
    <row r="60" spans="1:60" ht="20.100000000000001" customHeight="1">
      <c r="A60" s="362" t="s">
        <v>210</v>
      </c>
      <c r="B60" s="363"/>
      <c r="C60" s="144" t="s">
        <v>455</v>
      </c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6"/>
      <c r="AC60" s="147" t="s">
        <v>339</v>
      </c>
      <c r="AD60" s="148"/>
      <c r="AE60" s="456"/>
      <c r="AF60" s="457"/>
      <c r="AG60" s="457"/>
      <c r="AH60" s="458"/>
      <c r="AI60" s="456"/>
      <c r="AJ60" s="457"/>
      <c r="AK60" s="457"/>
      <c r="AL60" s="458"/>
      <c r="AM60" s="456"/>
      <c r="AN60" s="457"/>
      <c r="AO60" s="457"/>
      <c r="AP60" s="458"/>
      <c r="AQ60" s="473" t="s">
        <v>687</v>
      </c>
      <c r="AR60" s="474"/>
      <c r="AS60" s="474"/>
      <c r="AT60" s="475"/>
      <c r="AU60" s="456"/>
      <c r="AV60" s="457"/>
      <c r="AW60" s="457"/>
      <c r="AX60" s="458"/>
      <c r="AY60" s="473" t="s">
        <v>687</v>
      </c>
      <c r="AZ60" s="474"/>
      <c r="BA60" s="474"/>
      <c r="BB60" s="475"/>
      <c r="BC60" s="456"/>
      <c r="BD60" s="457"/>
      <c r="BE60" s="457"/>
      <c r="BF60" s="458"/>
      <c r="BG60" s="140" t="str">
        <f t="shared" si="5"/>
        <v>n.é.</v>
      </c>
      <c r="BH60" s="141"/>
    </row>
    <row r="61" spans="1:60" ht="20.100000000000001" customHeight="1">
      <c r="A61" s="362" t="s">
        <v>211</v>
      </c>
      <c r="B61" s="363"/>
      <c r="C61" s="174" t="s">
        <v>340</v>
      </c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6"/>
      <c r="AC61" s="147" t="s">
        <v>341</v>
      </c>
      <c r="AD61" s="148"/>
      <c r="AE61" s="456"/>
      <c r="AF61" s="457"/>
      <c r="AG61" s="457"/>
      <c r="AH61" s="458"/>
      <c r="AI61" s="456"/>
      <c r="AJ61" s="457"/>
      <c r="AK61" s="457"/>
      <c r="AL61" s="458"/>
      <c r="AM61" s="456"/>
      <c r="AN61" s="457"/>
      <c r="AO61" s="457"/>
      <c r="AP61" s="458"/>
      <c r="AQ61" s="473" t="s">
        <v>687</v>
      </c>
      <c r="AR61" s="474"/>
      <c r="AS61" s="474"/>
      <c r="AT61" s="475"/>
      <c r="AU61" s="456"/>
      <c r="AV61" s="457"/>
      <c r="AW61" s="457"/>
      <c r="AX61" s="458"/>
      <c r="AY61" s="473" t="s">
        <v>687</v>
      </c>
      <c r="AZ61" s="474"/>
      <c r="BA61" s="474"/>
      <c r="BB61" s="475"/>
      <c r="BC61" s="456"/>
      <c r="BD61" s="457"/>
      <c r="BE61" s="457"/>
      <c r="BF61" s="458"/>
      <c r="BG61" s="140" t="str">
        <f t="shared" si="5"/>
        <v>n.é.</v>
      </c>
      <c r="BH61" s="141"/>
    </row>
    <row r="62" spans="1:60" s="3" customFormat="1" ht="20.100000000000001" customHeight="1">
      <c r="A62" s="422" t="s">
        <v>212</v>
      </c>
      <c r="B62" s="423"/>
      <c r="C62" s="164" t="s">
        <v>342</v>
      </c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6"/>
      <c r="AC62" s="167" t="s">
        <v>343</v>
      </c>
      <c r="AD62" s="168"/>
      <c r="AE62" s="459">
        <f>SUM(AE59:AH61)</f>
        <v>0</v>
      </c>
      <c r="AF62" s="460"/>
      <c r="AG62" s="460"/>
      <c r="AH62" s="461"/>
      <c r="AI62" s="459">
        <f t="shared" ref="AI62" si="30">SUM(AI59:AL61)</f>
        <v>0</v>
      </c>
      <c r="AJ62" s="460"/>
      <c r="AK62" s="460"/>
      <c r="AL62" s="461"/>
      <c r="AM62" s="459">
        <f t="shared" ref="AM62" si="31">SUM(AM59:AP61)</f>
        <v>0</v>
      </c>
      <c r="AN62" s="460"/>
      <c r="AO62" s="460"/>
      <c r="AP62" s="461"/>
      <c r="AQ62" s="467" t="s">
        <v>687</v>
      </c>
      <c r="AR62" s="468"/>
      <c r="AS62" s="468"/>
      <c r="AT62" s="469"/>
      <c r="AU62" s="459">
        <f t="shared" ref="AU62" si="32">SUM(AU59:AX61)</f>
        <v>0</v>
      </c>
      <c r="AV62" s="460"/>
      <c r="AW62" s="460"/>
      <c r="AX62" s="461"/>
      <c r="AY62" s="467" t="s">
        <v>687</v>
      </c>
      <c r="AZ62" s="468"/>
      <c r="BA62" s="468"/>
      <c r="BB62" s="469"/>
      <c r="BC62" s="459">
        <f t="shared" ref="BC62" si="33">SUM(BC59:BF61)</f>
        <v>0</v>
      </c>
      <c r="BD62" s="460"/>
      <c r="BE62" s="460"/>
      <c r="BF62" s="461"/>
      <c r="BG62" s="172" t="str">
        <f t="shared" si="5"/>
        <v>n.é.</v>
      </c>
      <c r="BH62" s="173"/>
    </row>
    <row r="63" spans="1:60" ht="20.100000000000001" customHeight="1">
      <c r="A63" s="362" t="s">
        <v>213</v>
      </c>
      <c r="B63" s="363"/>
      <c r="C63" s="174" t="s">
        <v>456</v>
      </c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6"/>
      <c r="AC63" s="147" t="s">
        <v>344</v>
      </c>
      <c r="AD63" s="148"/>
      <c r="AE63" s="456"/>
      <c r="AF63" s="457"/>
      <c r="AG63" s="457"/>
      <c r="AH63" s="458"/>
      <c r="AI63" s="456"/>
      <c r="AJ63" s="457"/>
      <c r="AK63" s="457"/>
      <c r="AL63" s="458"/>
      <c r="AM63" s="456"/>
      <c r="AN63" s="457"/>
      <c r="AO63" s="457"/>
      <c r="AP63" s="458"/>
      <c r="AQ63" s="473" t="s">
        <v>687</v>
      </c>
      <c r="AR63" s="474"/>
      <c r="AS63" s="474"/>
      <c r="AT63" s="475"/>
      <c r="AU63" s="456"/>
      <c r="AV63" s="457"/>
      <c r="AW63" s="457"/>
      <c r="AX63" s="458"/>
      <c r="AY63" s="473" t="s">
        <v>687</v>
      </c>
      <c r="AZ63" s="474"/>
      <c r="BA63" s="474"/>
      <c r="BB63" s="475"/>
      <c r="BC63" s="456"/>
      <c r="BD63" s="457"/>
      <c r="BE63" s="457"/>
      <c r="BF63" s="458"/>
      <c r="BG63" s="140" t="str">
        <f t="shared" si="5"/>
        <v>n.é.</v>
      </c>
      <c r="BH63" s="141"/>
    </row>
    <row r="64" spans="1:60" ht="20.100000000000001" customHeight="1">
      <c r="A64" s="362" t="s">
        <v>214</v>
      </c>
      <c r="B64" s="363"/>
      <c r="C64" s="144" t="s">
        <v>457</v>
      </c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6"/>
      <c r="AC64" s="147" t="s">
        <v>345</v>
      </c>
      <c r="AD64" s="148"/>
      <c r="AE64" s="456"/>
      <c r="AF64" s="457"/>
      <c r="AG64" s="457"/>
      <c r="AH64" s="458"/>
      <c r="AI64" s="456"/>
      <c r="AJ64" s="457"/>
      <c r="AK64" s="457"/>
      <c r="AL64" s="458"/>
      <c r="AM64" s="456"/>
      <c r="AN64" s="457"/>
      <c r="AO64" s="457"/>
      <c r="AP64" s="458"/>
      <c r="AQ64" s="473" t="s">
        <v>687</v>
      </c>
      <c r="AR64" s="474"/>
      <c r="AS64" s="474"/>
      <c r="AT64" s="475"/>
      <c r="AU64" s="456"/>
      <c r="AV64" s="457"/>
      <c r="AW64" s="457"/>
      <c r="AX64" s="458"/>
      <c r="AY64" s="473" t="s">
        <v>687</v>
      </c>
      <c r="AZ64" s="474"/>
      <c r="BA64" s="474"/>
      <c r="BB64" s="475"/>
      <c r="BC64" s="456"/>
      <c r="BD64" s="457"/>
      <c r="BE64" s="457"/>
      <c r="BF64" s="458"/>
      <c r="BG64" s="140" t="str">
        <f t="shared" si="5"/>
        <v>n.é.</v>
      </c>
      <c r="BH64" s="141"/>
    </row>
    <row r="65" spans="1:60" ht="20.100000000000001" customHeight="1">
      <c r="A65" s="362" t="s">
        <v>215</v>
      </c>
      <c r="B65" s="363"/>
      <c r="C65" s="174" t="s">
        <v>346</v>
      </c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6"/>
      <c r="AC65" s="147" t="s">
        <v>347</v>
      </c>
      <c r="AD65" s="148"/>
      <c r="AE65" s="456"/>
      <c r="AF65" s="457"/>
      <c r="AG65" s="457"/>
      <c r="AH65" s="458"/>
      <c r="AI65" s="456"/>
      <c r="AJ65" s="457"/>
      <c r="AK65" s="457"/>
      <c r="AL65" s="458"/>
      <c r="AM65" s="456"/>
      <c r="AN65" s="457"/>
      <c r="AO65" s="457"/>
      <c r="AP65" s="458"/>
      <c r="AQ65" s="473" t="s">
        <v>687</v>
      </c>
      <c r="AR65" s="474"/>
      <c r="AS65" s="474"/>
      <c r="AT65" s="475"/>
      <c r="AU65" s="456"/>
      <c r="AV65" s="457"/>
      <c r="AW65" s="457"/>
      <c r="AX65" s="458"/>
      <c r="AY65" s="473" t="s">
        <v>687</v>
      </c>
      <c r="AZ65" s="474"/>
      <c r="BA65" s="474"/>
      <c r="BB65" s="475"/>
      <c r="BC65" s="456"/>
      <c r="BD65" s="457"/>
      <c r="BE65" s="457"/>
      <c r="BF65" s="458"/>
      <c r="BG65" s="140" t="str">
        <f t="shared" si="5"/>
        <v>n.é.</v>
      </c>
      <c r="BH65" s="141"/>
    </row>
    <row r="66" spans="1:60" s="3" customFormat="1" ht="20.100000000000001" customHeight="1">
      <c r="A66" s="422" t="s">
        <v>216</v>
      </c>
      <c r="B66" s="423"/>
      <c r="C66" s="164" t="s">
        <v>348</v>
      </c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6"/>
      <c r="AC66" s="167" t="s">
        <v>349</v>
      </c>
      <c r="AD66" s="168"/>
      <c r="AE66" s="459">
        <f>SUM(AE63:AH65)</f>
        <v>0</v>
      </c>
      <c r="AF66" s="460"/>
      <c r="AG66" s="460"/>
      <c r="AH66" s="461"/>
      <c r="AI66" s="459">
        <f t="shared" ref="AI66" si="34">SUM(AI63:AL65)</f>
        <v>0</v>
      </c>
      <c r="AJ66" s="460"/>
      <c r="AK66" s="460"/>
      <c r="AL66" s="461"/>
      <c r="AM66" s="459">
        <f t="shared" ref="AM66" si="35">SUM(AM63:AP65)</f>
        <v>0</v>
      </c>
      <c r="AN66" s="460"/>
      <c r="AO66" s="460"/>
      <c r="AP66" s="461"/>
      <c r="AQ66" s="467" t="s">
        <v>687</v>
      </c>
      <c r="AR66" s="468"/>
      <c r="AS66" s="468"/>
      <c r="AT66" s="469"/>
      <c r="AU66" s="459">
        <f t="shared" ref="AU66" si="36">SUM(AU63:AX65)</f>
        <v>0</v>
      </c>
      <c r="AV66" s="460"/>
      <c r="AW66" s="460"/>
      <c r="AX66" s="461"/>
      <c r="AY66" s="467" t="s">
        <v>687</v>
      </c>
      <c r="AZ66" s="468"/>
      <c r="BA66" s="468"/>
      <c r="BB66" s="469"/>
      <c r="BC66" s="459">
        <f t="shared" ref="BC66" si="37">SUM(BC63:BF65)</f>
        <v>0</v>
      </c>
      <c r="BD66" s="460"/>
      <c r="BE66" s="460"/>
      <c r="BF66" s="461"/>
      <c r="BG66" s="172" t="str">
        <f t="shared" si="5"/>
        <v>n.é.</v>
      </c>
      <c r="BH66" s="173"/>
    </row>
    <row r="67" spans="1:60" s="3" customFormat="1" ht="20.100000000000001" customHeight="1">
      <c r="A67" s="376" t="s">
        <v>217</v>
      </c>
      <c r="B67" s="377"/>
      <c r="C67" s="182" t="s">
        <v>350</v>
      </c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4"/>
      <c r="AC67" s="185" t="s">
        <v>351</v>
      </c>
      <c r="AD67" s="186"/>
      <c r="AE67" s="479">
        <f>AE20+AE26+AE40+AE52+AE58+AE62+AE66</f>
        <v>660</v>
      </c>
      <c r="AF67" s="480"/>
      <c r="AG67" s="480"/>
      <c r="AH67" s="481"/>
      <c r="AI67" s="479">
        <f t="shared" ref="AI67" si="38">AI20+AI26+AI40+AI52+AI58+AI62+AI66</f>
        <v>858</v>
      </c>
      <c r="AJ67" s="480"/>
      <c r="AK67" s="480"/>
      <c r="AL67" s="481"/>
      <c r="AM67" s="479">
        <f t="shared" ref="AM67" si="39">AM20+AM26+AM40+AM52+AM58+AM62+AM66</f>
        <v>858</v>
      </c>
      <c r="AN67" s="480"/>
      <c r="AO67" s="480"/>
      <c r="AP67" s="481"/>
      <c r="AQ67" s="476" t="s">
        <v>687</v>
      </c>
      <c r="AR67" s="477"/>
      <c r="AS67" s="477"/>
      <c r="AT67" s="478"/>
      <c r="AU67" s="479">
        <f t="shared" ref="AU67" si="40">AU20+AU26+AU40+AU52+AU58+AU62+AU66</f>
        <v>0</v>
      </c>
      <c r="AV67" s="480"/>
      <c r="AW67" s="480"/>
      <c r="AX67" s="481"/>
      <c r="AY67" s="476" t="s">
        <v>687</v>
      </c>
      <c r="AZ67" s="477"/>
      <c r="BA67" s="477"/>
      <c r="BB67" s="478"/>
      <c r="BC67" s="479">
        <f t="shared" ref="BC67" si="41">BC20+BC26+BC40+BC52+BC58+BC62+BC66</f>
        <v>858</v>
      </c>
      <c r="BD67" s="480"/>
      <c r="BE67" s="480"/>
      <c r="BF67" s="481"/>
      <c r="BG67" s="190">
        <f t="shared" si="5"/>
        <v>1</v>
      </c>
      <c r="BH67" s="191"/>
    </row>
    <row r="68" spans="1:60" ht="20.100000000000001" customHeight="1">
      <c r="A68" s="362" t="s">
        <v>218</v>
      </c>
      <c r="B68" s="363"/>
      <c r="C68" s="194" t="s">
        <v>352</v>
      </c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6"/>
      <c r="AC68" s="197" t="s">
        <v>353</v>
      </c>
      <c r="AD68" s="198"/>
      <c r="AE68" s="456"/>
      <c r="AF68" s="457"/>
      <c r="AG68" s="457"/>
      <c r="AH68" s="458"/>
      <c r="AI68" s="456"/>
      <c r="AJ68" s="457"/>
      <c r="AK68" s="457"/>
      <c r="AL68" s="458"/>
      <c r="AM68" s="456"/>
      <c r="AN68" s="457"/>
      <c r="AO68" s="457"/>
      <c r="AP68" s="458"/>
      <c r="AQ68" s="473" t="s">
        <v>687</v>
      </c>
      <c r="AR68" s="474"/>
      <c r="AS68" s="474"/>
      <c r="AT68" s="475"/>
      <c r="AU68" s="456"/>
      <c r="AV68" s="457"/>
      <c r="AW68" s="457"/>
      <c r="AX68" s="458"/>
      <c r="AY68" s="473" t="s">
        <v>687</v>
      </c>
      <c r="AZ68" s="474"/>
      <c r="BA68" s="474"/>
      <c r="BB68" s="475"/>
      <c r="BC68" s="456"/>
      <c r="BD68" s="457"/>
      <c r="BE68" s="457"/>
      <c r="BF68" s="458"/>
      <c r="BG68" s="140" t="str">
        <f t="shared" si="5"/>
        <v>n.é.</v>
      </c>
      <c r="BH68" s="141"/>
    </row>
    <row r="69" spans="1:60" ht="20.100000000000001" customHeight="1">
      <c r="A69" s="362" t="s">
        <v>219</v>
      </c>
      <c r="B69" s="363"/>
      <c r="C69" s="174" t="s">
        <v>354</v>
      </c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6"/>
      <c r="AC69" s="197" t="s">
        <v>355</v>
      </c>
      <c r="AD69" s="198"/>
      <c r="AE69" s="456"/>
      <c r="AF69" s="457"/>
      <c r="AG69" s="457"/>
      <c r="AH69" s="458"/>
      <c r="AI69" s="456"/>
      <c r="AJ69" s="457"/>
      <c r="AK69" s="457"/>
      <c r="AL69" s="458"/>
      <c r="AM69" s="456"/>
      <c r="AN69" s="457"/>
      <c r="AO69" s="457"/>
      <c r="AP69" s="458"/>
      <c r="AQ69" s="473" t="s">
        <v>687</v>
      </c>
      <c r="AR69" s="474"/>
      <c r="AS69" s="474"/>
      <c r="AT69" s="475"/>
      <c r="AU69" s="456"/>
      <c r="AV69" s="457"/>
      <c r="AW69" s="457"/>
      <c r="AX69" s="458"/>
      <c r="AY69" s="473" t="s">
        <v>687</v>
      </c>
      <c r="AZ69" s="474"/>
      <c r="BA69" s="474"/>
      <c r="BB69" s="475"/>
      <c r="BC69" s="456"/>
      <c r="BD69" s="457"/>
      <c r="BE69" s="457"/>
      <c r="BF69" s="458"/>
      <c r="BG69" s="140" t="str">
        <f t="shared" si="5"/>
        <v>n.é.</v>
      </c>
      <c r="BH69" s="141"/>
    </row>
    <row r="70" spans="1:60" ht="20.100000000000001" customHeight="1">
      <c r="A70" s="362" t="s">
        <v>220</v>
      </c>
      <c r="B70" s="363"/>
      <c r="C70" s="194" t="s">
        <v>356</v>
      </c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195"/>
      <c r="Z70" s="195"/>
      <c r="AA70" s="195"/>
      <c r="AB70" s="196"/>
      <c r="AC70" s="197" t="s">
        <v>357</v>
      </c>
      <c r="AD70" s="198"/>
      <c r="AE70" s="456"/>
      <c r="AF70" s="457"/>
      <c r="AG70" s="457"/>
      <c r="AH70" s="458"/>
      <c r="AI70" s="456"/>
      <c r="AJ70" s="457"/>
      <c r="AK70" s="457"/>
      <c r="AL70" s="458"/>
      <c r="AM70" s="456"/>
      <c r="AN70" s="457"/>
      <c r="AO70" s="457"/>
      <c r="AP70" s="458"/>
      <c r="AQ70" s="473" t="s">
        <v>687</v>
      </c>
      <c r="AR70" s="474"/>
      <c r="AS70" s="474"/>
      <c r="AT70" s="475"/>
      <c r="AU70" s="456"/>
      <c r="AV70" s="457"/>
      <c r="AW70" s="457"/>
      <c r="AX70" s="458"/>
      <c r="AY70" s="473" t="s">
        <v>687</v>
      </c>
      <c r="AZ70" s="474"/>
      <c r="BA70" s="474"/>
      <c r="BB70" s="475"/>
      <c r="BC70" s="456"/>
      <c r="BD70" s="457"/>
      <c r="BE70" s="457"/>
      <c r="BF70" s="458"/>
      <c r="BG70" s="140" t="str">
        <f t="shared" si="5"/>
        <v>n.é.</v>
      </c>
      <c r="BH70" s="141"/>
    </row>
    <row r="71" spans="1:60" s="3" customFormat="1" ht="20.100000000000001" customHeight="1">
      <c r="A71" s="422" t="s">
        <v>221</v>
      </c>
      <c r="B71" s="423"/>
      <c r="C71" s="177" t="s">
        <v>458</v>
      </c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9"/>
      <c r="AC71" s="192" t="s">
        <v>358</v>
      </c>
      <c r="AD71" s="193"/>
      <c r="AE71" s="459">
        <f>SUM(AE68:AH70)</f>
        <v>0</v>
      </c>
      <c r="AF71" s="460"/>
      <c r="AG71" s="460"/>
      <c r="AH71" s="461"/>
      <c r="AI71" s="459">
        <f t="shared" ref="AI71" si="42">SUM(AI68:AL70)</f>
        <v>0</v>
      </c>
      <c r="AJ71" s="460"/>
      <c r="AK71" s="460"/>
      <c r="AL71" s="461"/>
      <c r="AM71" s="459">
        <f t="shared" ref="AM71" si="43">SUM(AM68:AP70)</f>
        <v>0</v>
      </c>
      <c r="AN71" s="460"/>
      <c r="AO71" s="460"/>
      <c r="AP71" s="461"/>
      <c r="AQ71" s="467" t="s">
        <v>687</v>
      </c>
      <c r="AR71" s="468"/>
      <c r="AS71" s="468"/>
      <c r="AT71" s="469"/>
      <c r="AU71" s="459">
        <f t="shared" ref="AU71" si="44">SUM(AU68:AX70)</f>
        <v>0</v>
      </c>
      <c r="AV71" s="460"/>
      <c r="AW71" s="460"/>
      <c r="AX71" s="461"/>
      <c r="AY71" s="467" t="s">
        <v>687</v>
      </c>
      <c r="AZ71" s="468"/>
      <c r="BA71" s="468"/>
      <c r="BB71" s="469"/>
      <c r="BC71" s="459">
        <f t="shared" ref="BC71" si="45">SUM(BC68:BF70)</f>
        <v>0</v>
      </c>
      <c r="BD71" s="460"/>
      <c r="BE71" s="460"/>
      <c r="BF71" s="461"/>
      <c r="BG71" s="172" t="str">
        <f t="shared" si="5"/>
        <v>n.é.</v>
      </c>
      <c r="BH71" s="173"/>
    </row>
    <row r="72" spans="1:60" ht="20.100000000000001" customHeight="1">
      <c r="A72" s="362" t="s">
        <v>222</v>
      </c>
      <c r="B72" s="363"/>
      <c r="C72" s="174" t="s">
        <v>359</v>
      </c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6"/>
      <c r="AC72" s="197" t="s">
        <v>360</v>
      </c>
      <c r="AD72" s="198"/>
      <c r="AE72" s="456"/>
      <c r="AF72" s="457"/>
      <c r="AG72" s="457"/>
      <c r="AH72" s="458"/>
      <c r="AI72" s="456"/>
      <c r="AJ72" s="457"/>
      <c r="AK72" s="457"/>
      <c r="AL72" s="458"/>
      <c r="AM72" s="456"/>
      <c r="AN72" s="457"/>
      <c r="AO72" s="457"/>
      <c r="AP72" s="458"/>
      <c r="AQ72" s="473" t="s">
        <v>687</v>
      </c>
      <c r="AR72" s="474"/>
      <c r="AS72" s="474"/>
      <c r="AT72" s="475"/>
      <c r="AU72" s="456"/>
      <c r="AV72" s="457"/>
      <c r="AW72" s="457"/>
      <c r="AX72" s="458"/>
      <c r="AY72" s="473" t="s">
        <v>687</v>
      </c>
      <c r="AZ72" s="474"/>
      <c r="BA72" s="474"/>
      <c r="BB72" s="475"/>
      <c r="BC72" s="456"/>
      <c r="BD72" s="457"/>
      <c r="BE72" s="457"/>
      <c r="BF72" s="458"/>
      <c r="BG72" s="140" t="str">
        <f t="shared" si="5"/>
        <v>n.é.</v>
      </c>
      <c r="BH72" s="141"/>
    </row>
    <row r="73" spans="1:60" ht="20.100000000000001" customHeight="1">
      <c r="A73" s="362" t="s">
        <v>223</v>
      </c>
      <c r="B73" s="363"/>
      <c r="C73" s="194" t="s">
        <v>361</v>
      </c>
      <c r="D73" s="195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195"/>
      <c r="V73" s="195"/>
      <c r="W73" s="195"/>
      <c r="X73" s="195"/>
      <c r="Y73" s="195"/>
      <c r="Z73" s="195"/>
      <c r="AA73" s="195"/>
      <c r="AB73" s="196"/>
      <c r="AC73" s="197" t="s">
        <v>362</v>
      </c>
      <c r="AD73" s="198"/>
      <c r="AE73" s="456"/>
      <c r="AF73" s="457"/>
      <c r="AG73" s="457"/>
      <c r="AH73" s="458"/>
      <c r="AI73" s="456"/>
      <c r="AJ73" s="457"/>
      <c r="AK73" s="457"/>
      <c r="AL73" s="458"/>
      <c r="AM73" s="456"/>
      <c r="AN73" s="457"/>
      <c r="AO73" s="457"/>
      <c r="AP73" s="458"/>
      <c r="AQ73" s="473" t="s">
        <v>687</v>
      </c>
      <c r="AR73" s="474"/>
      <c r="AS73" s="474"/>
      <c r="AT73" s="475"/>
      <c r="AU73" s="456"/>
      <c r="AV73" s="457"/>
      <c r="AW73" s="457"/>
      <c r="AX73" s="458"/>
      <c r="AY73" s="473" t="s">
        <v>687</v>
      </c>
      <c r="AZ73" s="474"/>
      <c r="BA73" s="474"/>
      <c r="BB73" s="475"/>
      <c r="BC73" s="456"/>
      <c r="BD73" s="457"/>
      <c r="BE73" s="457"/>
      <c r="BF73" s="458"/>
      <c r="BG73" s="140" t="str">
        <f t="shared" si="5"/>
        <v>n.é.</v>
      </c>
      <c r="BH73" s="141"/>
    </row>
    <row r="74" spans="1:60" ht="20.100000000000001" customHeight="1">
      <c r="A74" s="362" t="s">
        <v>224</v>
      </c>
      <c r="B74" s="363"/>
      <c r="C74" s="174" t="s">
        <v>363</v>
      </c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6"/>
      <c r="AC74" s="197" t="s">
        <v>364</v>
      </c>
      <c r="AD74" s="198"/>
      <c r="AE74" s="456"/>
      <c r="AF74" s="457"/>
      <c r="AG74" s="457"/>
      <c r="AH74" s="458"/>
      <c r="AI74" s="456"/>
      <c r="AJ74" s="457"/>
      <c r="AK74" s="457"/>
      <c r="AL74" s="458"/>
      <c r="AM74" s="456"/>
      <c r="AN74" s="457"/>
      <c r="AO74" s="457"/>
      <c r="AP74" s="458"/>
      <c r="AQ74" s="473" t="s">
        <v>687</v>
      </c>
      <c r="AR74" s="474"/>
      <c r="AS74" s="474"/>
      <c r="AT74" s="475"/>
      <c r="AU74" s="456"/>
      <c r="AV74" s="457"/>
      <c r="AW74" s="457"/>
      <c r="AX74" s="458"/>
      <c r="AY74" s="473" t="s">
        <v>687</v>
      </c>
      <c r="AZ74" s="474"/>
      <c r="BA74" s="474"/>
      <c r="BB74" s="475"/>
      <c r="BC74" s="456"/>
      <c r="BD74" s="457"/>
      <c r="BE74" s="457"/>
      <c r="BF74" s="458"/>
      <c r="BG74" s="140" t="str">
        <f t="shared" si="5"/>
        <v>n.é.</v>
      </c>
      <c r="BH74" s="141"/>
    </row>
    <row r="75" spans="1:60" ht="20.100000000000001" customHeight="1">
      <c r="A75" s="362" t="s">
        <v>225</v>
      </c>
      <c r="B75" s="363"/>
      <c r="C75" s="194" t="s">
        <v>365</v>
      </c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  <c r="P75" s="195"/>
      <c r="Q75" s="195"/>
      <c r="R75" s="195"/>
      <c r="S75" s="195"/>
      <c r="T75" s="195"/>
      <c r="U75" s="195"/>
      <c r="V75" s="195"/>
      <c r="W75" s="195"/>
      <c r="X75" s="195"/>
      <c r="Y75" s="195"/>
      <c r="Z75" s="195"/>
      <c r="AA75" s="195"/>
      <c r="AB75" s="196"/>
      <c r="AC75" s="197" t="s">
        <v>366</v>
      </c>
      <c r="AD75" s="198"/>
      <c r="AE75" s="456"/>
      <c r="AF75" s="457"/>
      <c r="AG75" s="457"/>
      <c r="AH75" s="458"/>
      <c r="AI75" s="456"/>
      <c r="AJ75" s="457"/>
      <c r="AK75" s="457"/>
      <c r="AL75" s="458"/>
      <c r="AM75" s="456"/>
      <c r="AN75" s="457"/>
      <c r="AO75" s="457"/>
      <c r="AP75" s="458"/>
      <c r="AQ75" s="473" t="s">
        <v>687</v>
      </c>
      <c r="AR75" s="474"/>
      <c r="AS75" s="474"/>
      <c r="AT75" s="475"/>
      <c r="AU75" s="456"/>
      <c r="AV75" s="457"/>
      <c r="AW75" s="457"/>
      <c r="AX75" s="458"/>
      <c r="AY75" s="473" t="s">
        <v>687</v>
      </c>
      <c r="AZ75" s="474"/>
      <c r="BA75" s="474"/>
      <c r="BB75" s="475"/>
      <c r="BC75" s="456"/>
      <c r="BD75" s="457"/>
      <c r="BE75" s="457"/>
      <c r="BF75" s="458"/>
      <c r="BG75" s="140" t="str">
        <f t="shared" si="5"/>
        <v>n.é.</v>
      </c>
      <c r="BH75" s="141"/>
    </row>
    <row r="76" spans="1:60" s="3" customFormat="1" ht="20.100000000000001" customHeight="1">
      <c r="A76" s="422" t="s">
        <v>226</v>
      </c>
      <c r="B76" s="423"/>
      <c r="C76" s="199" t="s">
        <v>459</v>
      </c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1"/>
      <c r="AC76" s="192" t="s">
        <v>367</v>
      </c>
      <c r="AD76" s="193"/>
      <c r="AE76" s="459">
        <f>SUM(AE72:AH75)</f>
        <v>0</v>
      </c>
      <c r="AF76" s="460"/>
      <c r="AG76" s="460"/>
      <c r="AH76" s="461"/>
      <c r="AI76" s="459">
        <f t="shared" ref="AI76" si="46">SUM(AI72:AL75)</f>
        <v>0</v>
      </c>
      <c r="AJ76" s="460"/>
      <c r="AK76" s="460"/>
      <c r="AL76" s="461"/>
      <c r="AM76" s="459">
        <f t="shared" ref="AM76" si="47">SUM(AM72:AP75)</f>
        <v>0</v>
      </c>
      <c r="AN76" s="460"/>
      <c r="AO76" s="460"/>
      <c r="AP76" s="461"/>
      <c r="AQ76" s="467" t="s">
        <v>687</v>
      </c>
      <c r="AR76" s="468"/>
      <c r="AS76" s="468"/>
      <c r="AT76" s="469"/>
      <c r="AU76" s="459">
        <f t="shared" ref="AU76" si="48">SUM(AU72:AX75)</f>
        <v>0</v>
      </c>
      <c r="AV76" s="460"/>
      <c r="AW76" s="460"/>
      <c r="AX76" s="461"/>
      <c r="AY76" s="467" t="s">
        <v>687</v>
      </c>
      <c r="AZ76" s="468"/>
      <c r="BA76" s="468"/>
      <c r="BB76" s="469"/>
      <c r="BC76" s="459">
        <f t="shared" ref="BC76" si="49">SUM(BC72:BF75)</f>
        <v>0</v>
      </c>
      <c r="BD76" s="460"/>
      <c r="BE76" s="460"/>
      <c r="BF76" s="461"/>
      <c r="BG76" s="172" t="str">
        <f t="shared" si="5"/>
        <v>n.é.</v>
      </c>
      <c r="BH76" s="173"/>
    </row>
    <row r="77" spans="1:60" ht="20.100000000000001" customHeight="1">
      <c r="A77" s="362" t="s">
        <v>227</v>
      </c>
      <c r="B77" s="363"/>
      <c r="C77" s="144" t="s">
        <v>368</v>
      </c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6"/>
      <c r="AC77" s="197" t="s">
        <v>369</v>
      </c>
      <c r="AD77" s="198"/>
      <c r="AE77" s="456">
        <v>0</v>
      </c>
      <c r="AF77" s="457"/>
      <c r="AG77" s="457"/>
      <c r="AH77" s="458"/>
      <c r="AI77" s="456">
        <v>4</v>
      </c>
      <c r="AJ77" s="457"/>
      <c r="AK77" s="457"/>
      <c r="AL77" s="458"/>
      <c r="AM77" s="456">
        <v>4</v>
      </c>
      <c r="AN77" s="457"/>
      <c r="AO77" s="457"/>
      <c r="AP77" s="458"/>
      <c r="AQ77" s="473" t="s">
        <v>687</v>
      </c>
      <c r="AR77" s="474"/>
      <c r="AS77" s="474"/>
      <c r="AT77" s="475"/>
      <c r="AU77" s="456">
        <v>0</v>
      </c>
      <c r="AV77" s="457"/>
      <c r="AW77" s="457"/>
      <c r="AX77" s="458"/>
      <c r="AY77" s="473" t="s">
        <v>687</v>
      </c>
      <c r="AZ77" s="474"/>
      <c r="BA77" s="474"/>
      <c r="BB77" s="475"/>
      <c r="BC77" s="456">
        <v>4</v>
      </c>
      <c r="BD77" s="457"/>
      <c r="BE77" s="457"/>
      <c r="BF77" s="458"/>
      <c r="BG77" s="140">
        <f t="shared" si="5"/>
        <v>1</v>
      </c>
      <c r="BH77" s="141"/>
    </row>
    <row r="78" spans="1:60" ht="20.100000000000001" customHeight="1">
      <c r="A78" s="362" t="s">
        <v>228</v>
      </c>
      <c r="B78" s="363"/>
      <c r="C78" s="144" t="s">
        <v>370</v>
      </c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6"/>
      <c r="AC78" s="197" t="s">
        <v>371</v>
      </c>
      <c r="AD78" s="198"/>
      <c r="AE78" s="456"/>
      <c r="AF78" s="457"/>
      <c r="AG78" s="457"/>
      <c r="AH78" s="458"/>
      <c r="AI78" s="456"/>
      <c r="AJ78" s="457"/>
      <c r="AK78" s="457"/>
      <c r="AL78" s="458"/>
      <c r="AM78" s="456"/>
      <c r="AN78" s="457"/>
      <c r="AO78" s="457"/>
      <c r="AP78" s="458"/>
      <c r="AQ78" s="473" t="s">
        <v>687</v>
      </c>
      <c r="AR78" s="474"/>
      <c r="AS78" s="474"/>
      <c r="AT78" s="475"/>
      <c r="AU78" s="456"/>
      <c r="AV78" s="457"/>
      <c r="AW78" s="457"/>
      <c r="AX78" s="458"/>
      <c r="AY78" s="473" t="s">
        <v>687</v>
      </c>
      <c r="AZ78" s="474"/>
      <c r="BA78" s="474"/>
      <c r="BB78" s="475"/>
      <c r="BC78" s="456"/>
      <c r="BD78" s="457"/>
      <c r="BE78" s="457"/>
      <c r="BF78" s="458"/>
      <c r="BG78" s="140" t="str">
        <f t="shared" si="5"/>
        <v>n.é.</v>
      </c>
      <c r="BH78" s="141"/>
    </row>
    <row r="79" spans="1:60" s="3" customFormat="1" ht="20.100000000000001" customHeight="1">
      <c r="A79" s="422" t="s">
        <v>229</v>
      </c>
      <c r="B79" s="423"/>
      <c r="C79" s="164" t="s">
        <v>460</v>
      </c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6"/>
      <c r="AC79" s="192" t="s">
        <v>372</v>
      </c>
      <c r="AD79" s="193"/>
      <c r="AE79" s="459">
        <f>SUM(AE77:AH78)</f>
        <v>0</v>
      </c>
      <c r="AF79" s="460"/>
      <c r="AG79" s="460"/>
      <c r="AH79" s="461"/>
      <c r="AI79" s="459">
        <f t="shared" ref="AI79" si="50">SUM(AI77:AL78)</f>
        <v>4</v>
      </c>
      <c r="AJ79" s="460"/>
      <c r="AK79" s="460"/>
      <c r="AL79" s="461"/>
      <c r="AM79" s="459">
        <f t="shared" ref="AM79" si="51">SUM(AM77:AP78)</f>
        <v>4</v>
      </c>
      <c r="AN79" s="460"/>
      <c r="AO79" s="460"/>
      <c r="AP79" s="461"/>
      <c r="AQ79" s="467" t="s">
        <v>687</v>
      </c>
      <c r="AR79" s="468"/>
      <c r="AS79" s="468"/>
      <c r="AT79" s="469"/>
      <c r="AU79" s="459">
        <f t="shared" ref="AU79" si="52">SUM(AU77:AX78)</f>
        <v>0</v>
      </c>
      <c r="AV79" s="460"/>
      <c r="AW79" s="460"/>
      <c r="AX79" s="461"/>
      <c r="AY79" s="467" t="s">
        <v>687</v>
      </c>
      <c r="AZ79" s="468"/>
      <c r="BA79" s="468"/>
      <c r="BB79" s="469"/>
      <c r="BC79" s="459">
        <f t="shared" ref="BC79" si="53">SUM(BC77:BF78)</f>
        <v>4</v>
      </c>
      <c r="BD79" s="460"/>
      <c r="BE79" s="460"/>
      <c r="BF79" s="461"/>
      <c r="BG79" s="172">
        <f t="shared" si="5"/>
        <v>1</v>
      </c>
      <c r="BH79" s="173"/>
    </row>
    <row r="80" spans="1:60" ht="20.100000000000001" customHeight="1">
      <c r="A80" s="362" t="s">
        <v>230</v>
      </c>
      <c r="B80" s="363"/>
      <c r="C80" s="194" t="s">
        <v>373</v>
      </c>
      <c r="D80" s="195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195"/>
      <c r="V80" s="195"/>
      <c r="W80" s="195"/>
      <c r="X80" s="195"/>
      <c r="Y80" s="195"/>
      <c r="Z80" s="195"/>
      <c r="AA80" s="195"/>
      <c r="AB80" s="196"/>
      <c r="AC80" s="197" t="s">
        <v>374</v>
      </c>
      <c r="AD80" s="198"/>
      <c r="AE80" s="456"/>
      <c r="AF80" s="457"/>
      <c r="AG80" s="457"/>
      <c r="AH80" s="458"/>
      <c r="AI80" s="456"/>
      <c r="AJ80" s="457"/>
      <c r="AK80" s="457"/>
      <c r="AL80" s="458"/>
      <c r="AM80" s="456"/>
      <c r="AN80" s="457"/>
      <c r="AO80" s="457"/>
      <c r="AP80" s="458"/>
      <c r="AQ80" s="473" t="s">
        <v>687</v>
      </c>
      <c r="AR80" s="474"/>
      <c r="AS80" s="474"/>
      <c r="AT80" s="475"/>
      <c r="AU80" s="456"/>
      <c r="AV80" s="457"/>
      <c r="AW80" s="457"/>
      <c r="AX80" s="458"/>
      <c r="AY80" s="473" t="s">
        <v>687</v>
      </c>
      <c r="AZ80" s="474"/>
      <c r="BA80" s="474"/>
      <c r="BB80" s="475"/>
      <c r="BC80" s="456"/>
      <c r="BD80" s="457"/>
      <c r="BE80" s="457"/>
      <c r="BF80" s="458"/>
      <c r="BG80" s="140" t="str">
        <f t="shared" si="5"/>
        <v>n.é.</v>
      </c>
      <c r="BH80" s="141"/>
    </row>
    <row r="81" spans="1:62" ht="20.100000000000001" customHeight="1">
      <c r="A81" s="362" t="s">
        <v>231</v>
      </c>
      <c r="B81" s="363"/>
      <c r="C81" s="194" t="s">
        <v>375</v>
      </c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/>
      <c r="Y81" s="195"/>
      <c r="Z81" s="195"/>
      <c r="AA81" s="195"/>
      <c r="AB81" s="196"/>
      <c r="AC81" s="197" t="s">
        <v>376</v>
      </c>
      <c r="AD81" s="198"/>
      <c r="AE81" s="456"/>
      <c r="AF81" s="457"/>
      <c r="AG81" s="457"/>
      <c r="AH81" s="458"/>
      <c r="AI81" s="456"/>
      <c r="AJ81" s="457"/>
      <c r="AK81" s="457"/>
      <c r="AL81" s="458"/>
      <c r="AM81" s="456"/>
      <c r="AN81" s="457"/>
      <c r="AO81" s="457"/>
      <c r="AP81" s="458"/>
      <c r="AQ81" s="473" t="s">
        <v>687</v>
      </c>
      <c r="AR81" s="474"/>
      <c r="AS81" s="474"/>
      <c r="AT81" s="475"/>
      <c r="AU81" s="456"/>
      <c r="AV81" s="457"/>
      <c r="AW81" s="457"/>
      <c r="AX81" s="458"/>
      <c r="AY81" s="473" t="s">
        <v>687</v>
      </c>
      <c r="AZ81" s="474"/>
      <c r="BA81" s="474"/>
      <c r="BB81" s="475"/>
      <c r="BC81" s="456"/>
      <c r="BD81" s="457"/>
      <c r="BE81" s="457"/>
      <c r="BF81" s="458"/>
      <c r="BG81" s="140" t="str">
        <f t="shared" si="5"/>
        <v>n.é.</v>
      </c>
      <c r="BH81" s="141"/>
    </row>
    <row r="82" spans="1:62" ht="20.100000000000001" customHeight="1">
      <c r="A82" s="362" t="s">
        <v>232</v>
      </c>
      <c r="B82" s="363"/>
      <c r="C82" s="194" t="s">
        <v>377</v>
      </c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A82" s="195"/>
      <c r="AB82" s="196"/>
      <c r="AC82" s="197" t="s">
        <v>378</v>
      </c>
      <c r="AD82" s="198"/>
      <c r="AE82" s="456">
        <v>37114</v>
      </c>
      <c r="AF82" s="457"/>
      <c r="AG82" s="457"/>
      <c r="AH82" s="458"/>
      <c r="AI82" s="456">
        <v>38841</v>
      </c>
      <c r="AJ82" s="457"/>
      <c r="AK82" s="457"/>
      <c r="AL82" s="458"/>
      <c r="AM82" s="456">
        <v>37986</v>
      </c>
      <c r="AN82" s="457"/>
      <c r="AO82" s="457"/>
      <c r="AP82" s="458"/>
      <c r="AQ82" s="473" t="s">
        <v>687</v>
      </c>
      <c r="AR82" s="474"/>
      <c r="AS82" s="474"/>
      <c r="AT82" s="475"/>
      <c r="AU82" s="456">
        <v>0</v>
      </c>
      <c r="AV82" s="457"/>
      <c r="AW82" s="457"/>
      <c r="AX82" s="458"/>
      <c r="AY82" s="473" t="s">
        <v>687</v>
      </c>
      <c r="AZ82" s="474"/>
      <c r="BA82" s="474"/>
      <c r="BB82" s="475"/>
      <c r="BC82" s="456">
        <v>37986</v>
      </c>
      <c r="BD82" s="457"/>
      <c r="BE82" s="457"/>
      <c r="BF82" s="458"/>
      <c r="BG82" s="140">
        <f t="shared" si="5"/>
        <v>0.97798717849694905</v>
      </c>
      <c r="BH82" s="141"/>
    </row>
    <row r="83" spans="1:62" ht="20.100000000000001" customHeight="1">
      <c r="A83" s="362" t="s">
        <v>233</v>
      </c>
      <c r="B83" s="363"/>
      <c r="C83" s="194" t="s">
        <v>379</v>
      </c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95"/>
      <c r="Q83" s="195"/>
      <c r="R83" s="195"/>
      <c r="S83" s="195"/>
      <c r="T83" s="195"/>
      <c r="U83" s="195"/>
      <c r="V83" s="195"/>
      <c r="W83" s="195"/>
      <c r="X83" s="195"/>
      <c r="Y83" s="195"/>
      <c r="Z83" s="195"/>
      <c r="AA83" s="195"/>
      <c r="AB83" s="196"/>
      <c r="AC83" s="197" t="s">
        <v>380</v>
      </c>
      <c r="AD83" s="198"/>
      <c r="AE83" s="456"/>
      <c r="AF83" s="457"/>
      <c r="AG83" s="457"/>
      <c r="AH83" s="458"/>
      <c r="AI83" s="456"/>
      <c r="AJ83" s="457"/>
      <c r="AK83" s="457"/>
      <c r="AL83" s="458"/>
      <c r="AM83" s="456"/>
      <c r="AN83" s="457"/>
      <c r="AO83" s="457"/>
      <c r="AP83" s="458"/>
      <c r="AQ83" s="473" t="s">
        <v>687</v>
      </c>
      <c r="AR83" s="474"/>
      <c r="AS83" s="474"/>
      <c r="AT83" s="475"/>
      <c r="AU83" s="456"/>
      <c r="AV83" s="457"/>
      <c r="AW83" s="457"/>
      <c r="AX83" s="458"/>
      <c r="AY83" s="473" t="s">
        <v>687</v>
      </c>
      <c r="AZ83" s="474"/>
      <c r="BA83" s="474"/>
      <c r="BB83" s="475"/>
      <c r="BC83" s="456"/>
      <c r="BD83" s="457"/>
      <c r="BE83" s="457"/>
      <c r="BF83" s="458"/>
      <c r="BG83" s="140" t="str">
        <f t="shared" si="5"/>
        <v>n.é.</v>
      </c>
      <c r="BH83" s="141"/>
    </row>
    <row r="84" spans="1:62" ht="20.100000000000001" customHeight="1">
      <c r="A84" s="362" t="s">
        <v>234</v>
      </c>
      <c r="B84" s="363"/>
      <c r="C84" s="174" t="s">
        <v>381</v>
      </c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6"/>
      <c r="AC84" s="197" t="s">
        <v>382</v>
      </c>
      <c r="AD84" s="198"/>
      <c r="AE84" s="456"/>
      <c r="AF84" s="457"/>
      <c r="AG84" s="457"/>
      <c r="AH84" s="458"/>
      <c r="AI84" s="456"/>
      <c r="AJ84" s="457"/>
      <c r="AK84" s="457"/>
      <c r="AL84" s="458"/>
      <c r="AM84" s="456"/>
      <c r="AN84" s="457"/>
      <c r="AO84" s="457"/>
      <c r="AP84" s="458"/>
      <c r="AQ84" s="473" t="s">
        <v>687</v>
      </c>
      <c r="AR84" s="474"/>
      <c r="AS84" s="474"/>
      <c r="AT84" s="475"/>
      <c r="AU84" s="456"/>
      <c r="AV84" s="457"/>
      <c r="AW84" s="457"/>
      <c r="AX84" s="458"/>
      <c r="AY84" s="473" t="s">
        <v>687</v>
      </c>
      <c r="AZ84" s="474"/>
      <c r="BA84" s="474"/>
      <c r="BB84" s="475"/>
      <c r="BC84" s="456"/>
      <c r="BD84" s="457"/>
      <c r="BE84" s="457"/>
      <c r="BF84" s="458"/>
      <c r="BG84" s="140" t="str">
        <f t="shared" ref="BG84:BG147" si="54">IF(AI84&gt;0,BC84/AI84,"n.é.")</f>
        <v>n.é.</v>
      </c>
      <c r="BH84" s="141"/>
    </row>
    <row r="85" spans="1:62" s="3" customFormat="1" ht="20.100000000000001" customHeight="1">
      <c r="A85" s="422" t="s">
        <v>235</v>
      </c>
      <c r="B85" s="423"/>
      <c r="C85" s="177" t="s">
        <v>461</v>
      </c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9"/>
      <c r="AC85" s="192" t="s">
        <v>383</v>
      </c>
      <c r="AD85" s="193"/>
      <c r="AE85" s="459">
        <f>AE71+AE76+SUM(AE79:AH84)</f>
        <v>37114</v>
      </c>
      <c r="AF85" s="460"/>
      <c r="AG85" s="460"/>
      <c r="AH85" s="461"/>
      <c r="AI85" s="459">
        <f t="shared" ref="AI85" si="55">AI71+AI76+SUM(AI79:AL84)</f>
        <v>38845</v>
      </c>
      <c r="AJ85" s="460"/>
      <c r="AK85" s="460"/>
      <c r="AL85" s="461"/>
      <c r="AM85" s="459">
        <f t="shared" ref="AM85" si="56">AM71+AM76+SUM(AM79:AP84)</f>
        <v>37990</v>
      </c>
      <c r="AN85" s="460"/>
      <c r="AO85" s="460"/>
      <c r="AP85" s="461"/>
      <c r="AQ85" s="467" t="s">
        <v>687</v>
      </c>
      <c r="AR85" s="468"/>
      <c r="AS85" s="468"/>
      <c r="AT85" s="469"/>
      <c r="AU85" s="459">
        <f t="shared" ref="AU85" si="57">AU71+AU76+SUM(AU79:AX84)</f>
        <v>0</v>
      </c>
      <c r="AV85" s="460"/>
      <c r="AW85" s="460"/>
      <c r="AX85" s="461"/>
      <c r="AY85" s="467" t="s">
        <v>687</v>
      </c>
      <c r="AZ85" s="468"/>
      <c r="BA85" s="468"/>
      <c r="BB85" s="469"/>
      <c r="BC85" s="459">
        <f t="shared" ref="BC85" si="58">BC71+BC76+SUM(BC79:BF84)</f>
        <v>37990</v>
      </c>
      <c r="BD85" s="460"/>
      <c r="BE85" s="460"/>
      <c r="BF85" s="461"/>
      <c r="BG85" s="172">
        <f t="shared" si="54"/>
        <v>0.97798944523104647</v>
      </c>
      <c r="BH85" s="173"/>
    </row>
    <row r="86" spans="1:62" ht="20.100000000000001" customHeight="1">
      <c r="A86" s="362" t="s">
        <v>236</v>
      </c>
      <c r="B86" s="363"/>
      <c r="C86" s="174" t="s">
        <v>384</v>
      </c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6"/>
      <c r="AC86" s="197" t="s">
        <v>385</v>
      </c>
      <c r="AD86" s="198"/>
      <c r="AE86" s="456"/>
      <c r="AF86" s="457"/>
      <c r="AG86" s="457"/>
      <c r="AH86" s="458"/>
      <c r="AI86" s="456"/>
      <c r="AJ86" s="457"/>
      <c r="AK86" s="457"/>
      <c r="AL86" s="458"/>
      <c r="AM86" s="456"/>
      <c r="AN86" s="457"/>
      <c r="AO86" s="457"/>
      <c r="AP86" s="458"/>
      <c r="AQ86" s="473" t="s">
        <v>687</v>
      </c>
      <c r="AR86" s="474"/>
      <c r="AS86" s="474"/>
      <c r="AT86" s="475"/>
      <c r="AU86" s="456"/>
      <c r="AV86" s="457"/>
      <c r="AW86" s="457"/>
      <c r="AX86" s="458"/>
      <c r="AY86" s="473" t="s">
        <v>687</v>
      </c>
      <c r="AZ86" s="474"/>
      <c r="BA86" s="474"/>
      <c r="BB86" s="475"/>
      <c r="BC86" s="456"/>
      <c r="BD86" s="457"/>
      <c r="BE86" s="457"/>
      <c r="BF86" s="458"/>
      <c r="BG86" s="140" t="str">
        <f t="shared" si="54"/>
        <v>n.é.</v>
      </c>
      <c r="BH86" s="141"/>
    </row>
    <row r="87" spans="1:62" ht="20.100000000000001" customHeight="1">
      <c r="A87" s="362" t="s">
        <v>237</v>
      </c>
      <c r="B87" s="363"/>
      <c r="C87" s="174" t="s">
        <v>386</v>
      </c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6"/>
      <c r="AC87" s="197" t="s">
        <v>387</v>
      </c>
      <c r="AD87" s="198"/>
      <c r="AE87" s="456"/>
      <c r="AF87" s="457"/>
      <c r="AG87" s="457"/>
      <c r="AH87" s="458"/>
      <c r="AI87" s="456"/>
      <c r="AJ87" s="457"/>
      <c r="AK87" s="457"/>
      <c r="AL87" s="458"/>
      <c r="AM87" s="456"/>
      <c r="AN87" s="457"/>
      <c r="AO87" s="457"/>
      <c r="AP87" s="458"/>
      <c r="AQ87" s="473" t="s">
        <v>687</v>
      </c>
      <c r="AR87" s="474"/>
      <c r="AS87" s="474"/>
      <c r="AT87" s="475"/>
      <c r="AU87" s="456"/>
      <c r="AV87" s="457"/>
      <c r="AW87" s="457"/>
      <c r="AX87" s="458"/>
      <c r="AY87" s="473" t="s">
        <v>687</v>
      </c>
      <c r="AZ87" s="474"/>
      <c r="BA87" s="474"/>
      <c r="BB87" s="475"/>
      <c r="BC87" s="456"/>
      <c r="BD87" s="457"/>
      <c r="BE87" s="457"/>
      <c r="BF87" s="458"/>
      <c r="BG87" s="140" t="str">
        <f t="shared" si="54"/>
        <v>n.é.</v>
      </c>
      <c r="BH87" s="141"/>
    </row>
    <row r="88" spans="1:62" ht="20.100000000000001" customHeight="1">
      <c r="A88" s="362" t="s">
        <v>238</v>
      </c>
      <c r="B88" s="363"/>
      <c r="C88" s="194" t="s">
        <v>388</v>
      </c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  <c r="AA88" s="195"/>
      <c r="AB88" s="196"/>
      <c r="AC88" s="197" t="s">
        <v>389</v>
      </c>
      <c r="AD88" s="198"/>
      <c r="AE88" s="456"/>
      <c r="AF88" s="457"/>
      <c r="AG88" s="457"/>
      <c r="AH88" s="458"/>
      <c r="AI88" s="456"/>
      <c r="AJ88" s="457"/>
      <c r="AK88" s="457"/>
      <c r="AL88" s="458"/>
      <c r="AM88" s="456"/>
      <c r="AN88" s="457"/>
      <c r="AO88" s="457"/>
      <c r="AP88" s="458"/>
      <c r="AQ88" s="473" t="s">
        <v>687</v>
      </c>
      <c r="AR88" s="474"/>
      <c r="AS88" s="474"/>
      <c r="AT88" s="475"/>
      <c r="AU88" s="456"/>
      <c r="AV88" s="457"/>
      <c r="AW88" s="457"/>
      <c r="AX88" s="458"/>
      <c r="AY88" s="473" t="s">
        <v>687</v>
      </c>
      <c r="AZ88" s="474"/>
      <c r="BA88" s="474"/>
      <c r="BB88" s="475"/>
      <c r="BC88" s="456"/>
      <c r="BD88" s="457"/>
      <c r="BE88" s="457"/>
      <c r="BF88" s="458"/>
      <c r="BG88" s="140" t="str">
        <f t="shared" si="54"/>
        <v>n.é.</v>
      </c>
      <c r="BH88" s="141"/>
    </row>
    <row r="89" spans="1:62" ht="20.100000000000001" customHeight="1">
      <c r="A89" s="362" t="s">
        <v>239</v>
      </c>
      <c r="B89" s="363"/>
      <c r="C89" s="194" t="s">
        <v>390</v>
      </c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195"/>
      <c r="P89" s="195"/>
      <c r="Q89" s="195"/>
      <c r="R89" s="195"/>
      <c r="S89" s="195"/>
      <c r="T89" s="195"/>
      <c r="U89" s="195"/>
      <c r="V89" s="195"/>
      <c r="W89" s="195"/>
      <c r="X89" s="195"/>
      <c r="Y89" s="195"/>
      <c r="Z89" s="195"/>
      <c r="AA89" s="195"/>
      <c r="AB89" s="196"/>
      <c r="AC89" s="197" t="s">
        <v>391</v>
      </c>
      <c r="AD89" s="198"/>
      <c r="AE89" s="456"/>
      <c r="AF89" s="457"/>
      <c r="AG89" s="457"/>
      <c r="AH89" s="458"/>
      <c r="AI89" s="456"/>
      <c r="AJ89" s="457"/>
      <c r="AK89" s="457"/>
      <c r="AL89" s="458"/>
      <c r="AM89" s="456"/>
      <c r="AN89" s="457"/>
      <c r="AO89" s="457"/>
      <c r="AP89" s="458"/>
      <c r="AQ89" s="473" t="s">
        <v>687</v>
      </c>
      <c r="AR89" s="474"/>
      <c r="AS89" s="474"/>
      <c r="AT89" s="475"/>
      <c r="AU89" s="456"/>
      <c r="AV89" s="457"/>
      <c r="AW89" s="457"/>
      <c r="AX89" s="458"/>
      <c r="AY89" s="473" t="s">
        <v>687</v>
      </c>
      <c r="AZ89" s="474"/>
      <c r="BA89" s="474"/>
      <c r="BB89" s="475"/>
      <c r="BC89" s="456"/>
      <c r="BD89" s="457"/>
      <c r="BE89" s="457"/>
      <c r="BF89" s="458"/>
      <c r="BG89" s="140" t="str">
        <f t="shared" si="54"/>
        <v>n.é.</v>
      </c>
      <c r="BH89" s="141"/>
    </row>
    <row r="90" spans="1:62" s="3" customFormat="1" ht="20.100000000000001" customHeight="1">
      <c r="A90" s="422" t="s">
        <v>240</v>
      </c>
      <c r="B90" s="423"/>
      <c r="C90" s="199" t="s">
        <v>462</v>
      </c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1"/>
      <c r="AC90" s="192" t="s">
        <v>392</v>
      </c>
      <c r="AD90" s="193"/>
      <c r="AE90" s="459">
        <f>SUM(AE86:AH89)</f>
        <v>0</v>
      </c>
      <c r="AF90" s="460"/>
      <c r="AG90" s="460"/>
      <c r="AH90" s="461"/>
      <c r="AI90" s="459">
        <f t="shared" ref="AI90" si="59">SUM(AI86:AL89)</f>
        <v>0</v>
      </c>
      <c r="AJ90" s="460"/>
      <c r="AK90" s="460"/>
      <c r="AL90" s="461"/>
      <c r="AM90" s="459">
        <f t="shared" ref="AM90" si="60">SUM(AM86:AP89)</f>
        <v>0</v>
      </c>
      <c r="AN90" s="460"/>
      <c r="AO90" s="460"/>
      <c r="AP90" s="461"/>
      <c r="AQ90" s="467" t="s">
        <v>687</v>
      </c>
      <c r="AR90" s="468"/>
      <c r="AS90" s="468"/>
      <c r="AT90" s="469"/>
      <c r="AU90" s="459">
        <f t="shared" ref="AU90" si="61">SUM(AU86:AX89)</f>
        <v>0</v>
      </c>
      <c r="AV90" s="460"/>
      <c r="AW90" s="460"/>
      <c r="AX90" s="461"/>
      <c r="AY90" s="467" t="s">
        <v>687</v>
      </c>
      <c r="AZ90" s="468"/>
      <c r="BA90" s="468"/>
      <c r="BB90" s="469"/>
      <c r="BC90" s="459">
        <f t="shared" ref="BC90" si="62">SUM(BC86:BF89)</f>
        <v>0</v>
      </c>
      <c r="BD90" s="460"/>
      <c r="BE90" s="460"/>
      <c r="BF90" s="461"/>
      <c r="BG90" s="172" t="str">
        <f t="shared" si="54"/>
        <v>n.é.</v>
      </c>
      <c r="BH90" s="173"/>
    </row>
    <row r="91" spans="1:62" ht="20.100000000000001" customHeight="1">
      <c r="A91" s="362" t="s">
        <v>241</v>
      </c>
      <c r="B91" s="363"/>
      <c r="C91" s="174" t="s">
        <v>393</v>
      </c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6"/>
      <c r="AC91" s="197" t="s">
        <v>394</v>
      </c>
      <c r="AD91" s="198"/>
      <c r="AE91" s="456"/>
      <c r="AF91" s="457"/>
      <c r="AG91" s="457"/>
      <c r="AH91" s="458"/>
      <c r="AI91" s="456"/>
      <c r="AJ91" s="457"/>
      <c r="AK91" s="457"/>
      <c r="AL91" s="458"/>
      <c r="AM91" s="456"/>
      <c r="AN91" s="457"/>
      <c r="AO91" s="457"/>
      <c r="AP91" s="458"/>
      <c r="AQ91" s="473" t="s">
        <v>687</v>
      </c>
      <c r="AR91" s="474"/>
      <c r="AS91" s="474"/>
      <c r="AT91" s="475"/>
      <c r="AU91" s="456"/>
      <c r="AV91" s="457"/>
      <c r="AW91" s="457"/>
      <c r="AX91" s="458"/>
      <c r="AY91" s="473" t="s">
        <v>687</v>
      </c>
      <c r="AZ91" s="474"/>
      <c r="BA91" s="474"/>
      <c r="BB91" s="475"/>
      <c r="BC91" s="456"/>
      <c r="BD91" s="457"/>
      <c r="BE91" s="457"/>
      <c r="BF91" s="458"/>
      <c r="BG91" s="140" t="str">
        <f t="shared" si="54"/>
        <v>n.é.</v>
      </c>
      <c r="BH91" s="141"/>
    </row>
    <row r="92" spans="1:62" s="3" customFormat="1" ht="20.100000000000001" customHeight="1">
      <c r="A92" s="376" t="s">
        <v>242</v>
      </c>
      <c r="B92" s="377"/>
      <c r="C92" s="216" t="s">
        <v>463</v>
      </c>
      <c r="D92" s="217"/>
      <c r="E92" s="217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8"/>
      <c r="AC92" s="219" t="s">
        <v>395</v>
      </c>
      <c r="AD92" s="220"/>
      <c r="AE92" s="479">
        <f>AE85+AE90+AE91</f>
        <v>37114</v>
      </c>
      <c r="AF92" s="480"/>
      <c r="AG92" s="480"/>
      <c r="AH92" s="481"/>
      <c r="AI92" s="479">
        <f t="shared" ref="AI92" si="63">AI85+AI90+AI91</f>
        <v>38845</v>
      </c>
      <c r="AJ92" s="480"/>
      <c r="AK92" s="480"/>
      <c r="AL92" s="481"/>
      <c r="AM92" s="479">
        <f t="shared" ref="AM92" si="64">AM85+AM90+AM91</f>
        <v>37990</v>
      </c>
      <c r="AN92" s="480"/>
      <c r="AO92" s="480"/>
      <c r="AP92" s="481"/>
      <c r="AQ92" s="476" t="s">
        <v>687</v>
      </c>
      <c r="AR92" s="477"/>
      <c r="AS92" s="477"/>
      <c r="AT92" s="478"/>
      <c r="AU92" s="479">
        <f t="shared" ref="AU92" si="65">AU85+AU90+AU91</f>
        <v>0</v>
      </c>
      <c r="AV92" s="480"/>
      <c r="AW92" s="480"/>
      <c r="AX92" s="481"/>
      <c r="AY92" s="476" t="s">
        <v>687</v>
      </c>
      <c r="AZ92" s="477"/>
      <c r="BA92" s="477"/>
      <c r="BB92" s="478"/>
      <c r="BC92" s="479">
        <f t="shared" ref="BC92" si="66">BC85+BC90+BC91</f>
        <v>37990</v>
      </c>
      <c r="BD92" s="480"/>
      <c r="BE92" s="480"/>
      <c r="BF92" s="481"/>
      <c r="BG92" s="190">
        <f t="shared" si="54"/>
        <v>0.97798944523104647</v>
      </c>
      <c r="BH92" s="191"/>
    </row>
    <row r="93" spans="1:62" s="3" customFormat="1" ht="20.100000000000001" customHeight="1">
      <c r="A93" s="378" t="s">
        <v>563</v>
      </c>
      <c r="B93" s="379"/>
      <c r="C93" s="5" t="s">
        <v>469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7"/>
      <c r="AC93" s="8"/>
      <c r="AD93" s="9"/>
      <c r="AE93" s="485">
        <f>AE20+AE26+AE40+AE52+AE58+AE62+AE66+AE92</f>
        <v>37774</v>
      </c>
      <c r="AF93" s="486"/>
      <c r="AG93" s="486"/>
      <c r="AH93" s="487"/>
      <c r="AI93" s="485">
        <f t="shared" ref="AI93" si="67">AI20+AI26+AI40+AI52+AI58+AI62+AI66+AI92</f>
        <v>39703</v>
      </c>
      <c r="AJ93" s="486"/>
      <c r="AK93" s="486"/>
      <c r="AL93" s="487"/>
      <c r="AM93" s="485">
        <f t="shared" ref="AM93" si="68">AM20+AM26+AM40+AM52+AM58+AM62+AM66+AM92</f>
        <v>38848</v>
      </c>
      <c r="AN93" s="486"/>
      <c r="AO93" s="486"/>
      <c r="AP93" s="487"/>
      <c r="AQ93" s="482" t="s">
        <v>687</v>
      </c>
      <c r="AR93" s="483"/>
      <c r="AS93" s="483"/>
      <c r="AT93" s="484"/>
      <c r="AU93" s="485">
        <f t="shared" ref="AU93" si="69">AU20+AU26+AU40+AU52+AU58+AU62+AU66+AU92</f>
        <v>0</v>
      </c>
      <c r="AV93" s="486"/>
      <c r="AW93" s="486"/>
      <c r="AX93" s="487"/>
      <c r="AY93" s="482" t="s">
        <v>687</v>
      </c>
      <c r="AZ93" s="483"/>
      <c r="BA93" s="483"/>
      <c r="BB93" s="484"/>
      <c r="BC93" s="485">
        <f t="shared" ref="BC93" si="70">BC20+BC26+BC40+BC52+BC58+BC62+BC66+BC92</f>
        <v>38848</v>
      </c>
      <c r="BD93" s="486"/>
      <c r="BE93" s="486"/>
      <c r="BF93" s="487"/>
      <c r="BG93" s="286">
        <f t="shared" si="54"/>
        <v>0.97846510339269077</v>
      </c>
      <c r="BH93" s="287"/>
      <c r="BI93" s="512">
        <f>BC93-AI93</f>
        <v>-855</v>
      </c>
      <c r="BJ93" s="512"/>
    </row>
    <row r="94" spans="1:62" ht="20.100000000000001" customHeight="1">
      <c r="A94" s="362" t="s">
        <v>564</v>
      </c>
      <c r="B94" s="363"/>
      <c r="C94" s="204" t="s">
        <v>20</v>
      </c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6"/>
      <c r="AC94" s="214" t="s">
        <v>51</v>
      </c>
      <c r="AD94" s="215"/>
      <c r="AE94" s="488">
        <v>25399</v>
      </c>
      <c r="AF94" s="489"/>
      <c r="AG94" s="489"/>
      <c r="AH94" s="490"/>
      <c r="AI94" s="488">
        <v>26350</v>
      </c>
      <c r="AJ94" s="489"/>
      <c r="AK94" s="489"/>
      <c r="AL94" s="490"/>
      <c r="AM94" s="488">
        <v>0</v>
      </c>
      <c r="AN94" s="489"/>
      <c r="AO94" s="489"/>
      <c r="AP94" s="490"/>
      <c r="AQ94" s="488">
        <v>26350</v>
      </c>
      <c r="AR94" s="489"/>
      <c r="AS94" s="489"/>
      <c r="AT94" s="490"/>
      <c r="AU94" s="488">
        <v>84623</v>
      </c>
      <c r="AV94" s="489"/>
      <c r="AW94" s="489"/>
      <c r="AX94" s="490"/>
      <c r="AY94" s="488">
        <v>0</v>
      </c>
      <c r="AZ94" s="489"/>
      <c r="BA94" s="489"/>
      <c r="BB94" s="490"/>
      <c r="BC94" s="488">
        <v>26350</v>
      </c>
      <c r="BD94" s="489"/>
      <c r="BE94" s="489"/>
      <c r="BF94" s="490"/>
      <c r="BG94" s="202">
        <f t="shared" si="54"/>
        <v>1</v>
      </c>
      <c r="BH94" s="203"/>
    </row>
    <row r="95" spans="1:62" ht="20.100000000000001" customHeight="1">
      <c r="A95" s="362" t="s">
        <v>565</v>
      </c>
      <c r="B95" s="363"/>
      <c r="C95" s="204" t="s">
        <v>47</v>
      </c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6"/>
      <c r="AC95" s="207" t="s">
        <v>50</v>
      </c>
      <c r="AD95" s="208"/>
      <c r="AE95" s="488"/>
      <c r="AF95" s="489"/>
      <c r="AG95" s="489"/>
      <c r="AH95" s="490"/>
      <c r="AI95" s="488"/>
      <c r="AJ95" s="489"/>
      <c r="AK95" s="489"/>
      <c r="AL95" s="490"/>
      <c r="AM95" s="488"/>
      <c r="AN95" s="489"/>
      <c r="AO95" s="489"/>
      <c r="AP95" s="490"/>
      <c r="AQ95" s="488"/>
      <c r="AR95" s="489"/>
      <c r="AS95" s="489"/>
      <c r="AT95" s="490"/>
      <c r="AU95" s="488"/>
      <c r="AV95" s="489"/>
      <c r="AW95" s="489"/>
      <c r="AX95" s="490"/>
      <c r="AY95" s="488"/>
      <c r="AZ95" s="489"/>
      <c r="BA95" s="489"/>
      <c r="BB95" s="490"/>
      <c r="BC95" s="488"/>
      <c r="BD95" s="489"/>
      <c r="BE95" s="489"/>
      <c r="BF95" s="490"/>
      <c r="BG95" s="202" t="str">
        <f t="shared" si="54"/>
        <v>n.é.</v>
      </c>
      <c r="BH95" s="203"/>
    </row>
    <row r="96" spans="1:62" ht="20.100000000000001" customHeight="1">
      <c r="A96" s="362" t="s">
        <v>566</v>
      </c>
      <c r="B96" s="363"/>
      <c r="C96" s="204" t="s">
        <v>46</v>
      </c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6"/>
      <c r="AC96" s="207" t="s">
        <v>49</v>
      </c>
      <c r="AD96" s="208"/>
      <c r="AE96" s="488"/>
      <c r="AF96" s="489"/>
      <c r="AG96" s="489"/>
      <c r="AH96" s="490"/>
      <c r="AI96" s="488"/>
      <c r="AJ96" s="489"/>
      <c r="AK96" s="489"/>
      <c r="AL96" s="490"/>
      <c r="AM96" s="488"/>
      <c r="AN96" s="489"/>
      <c r="AO96" s="489"/>
      <c r="AP96" s="490"/>
      <c r="AQ96" s="488"/>
      <c r="AR96" s="489"/>
      <c r="AS96" s="489"/>
      <c r="AT96" s="490"/>
      <c r="AU96" s="488"/>
      <c r="AV96" s="489"/>
      <c r="AW96" s="489"/>
      <c r="AX96" s="490"/>
      <c r="AY96" s="488"/>
      <c r="AZ96" s="489"/>
      <c r="BA96" s="489"/>
      <c r="BB96" s="490"/>
      <c r="BC96" s="488"/>
      <c r="BD96" s="489"/>
      <c r="BE96" s="489"/>
      <c r="BF96" s="490"/>
      <c r="BG96" s="202" t="str">
        <f t="shared" si="54"/>
        <v>n.é.</v>
      </c>
      <c r="BH96" s="203"/>
    </row>
    <row r="97" spans="1:60" ht="20.100000000000001" customHeight="1">
      <c r="A97" s="362" t="s">
        <v>567</v>
      </c>
      <c r="B97" s="363"/>
      <c r="C97" s="221" t="s">
        <v>19</v>
      </c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3"/>
      <c r="AC97" s="207" t="s">
        <v>48</v>
      </c>
      <c r="AD97" s="208"/>
      <c r="AE97" s="488"/>
      <c r="AF97" s="489"/>
      <c r="AG97" s="489"/>
      <c r="AH97" s="490"/>
      <c r="AI97" s="488"/>
      <c r="AJ97" s="489"/>
      <c r="AK97" s="489"/>
      <c r="AL97" s="490"/>
      <c r="AM97" s="488"/>
      <c r="AN97" s="489"/>
      <c r="AO97" s="489"/>
      <c r="AP97" s="490"/>
      <c r="AQ97" s="488"/>
      <c r="AR97" s="489"/>
      <c r="AS97" s="489"/>
      <c r="AT97" s="490"/>
      <c r="AU97" s="488"/>
      <c r="AV97" s="489"/>
      <c r="AW97" s="489"/>
      <c r="AX97" s="490"/>
      <c r="AY97" s="488"/>
      <c r="AZ97" s="489"/>
      <c r="BA97" s="489"/>
      <c r="BB97" s="490"/>
      <c r="BC97" s="488"/>
      <c r="BD97" s="489"/>
      <c r="BE97" s="489"/>
      <c r="BF97" s="490"/>
      <c r="BG97" s="202" t="str">
        <f t="shared" si="54"/>
        <v>n.é.</v>
      </c>
      <c r="BH97" s="203"/>
    </row>
    <row r="98" spans="1:60" ht="20.100000000000001" customHeight="1">
      <c r="A98" s="362" t="s">
        <v>568</v>
      </c>
      <c r="B98" s="363"/>
      <c r="C98" s="221" t="s">
        <v>16</v>
      </c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3"/>
      <c r="AC98" s="207" t="s">
        <v>45</v>
      </c>
      <c r="AD98" s="208"/>
      <c r="AE98" s="488"/>
      <c r="AF98" s="489"/>
      <c r="AG98" s="489"/>
      <c r="AH98" s="490"/>
      <c r="AI98" s="488"/>
      <c r="AJ98" s="489"/>
      <c r="AK98" s="489"/>
      <c r="AL98" s="490"/>
      <c r="AM98" s="488"/>
      <c r="AN98" s="489"/>
      <c r="AO98" s="489"/>
      <c r="AP98" s="490"/>
      <c r="AQ98" s="488"/>
      <c r="AR98" s="489"/>
      <c r="AS98" s="489"/>
      <c r="AT98" s="490"/>
      <c r="AU98" s="488"/>
      <c r="AV98" s="489"/>
      <c r="AW98" s="489"/>
      <c r="AX98" s="490"/>
      <c r="AY98" s="488"/>
      <c r="AZ98" s="489"/>
      <c r="BA98" s="489"/>
      <c r="BB98" s="490"/>
      <c r="BC98" s="488"/>
      <c r="BD98" s="489"/>
      <c r="BE98" s="489"/>
      <c r="BF98" s="490"/>
      <c r="BG98" s="202" t="str">
        <f t="shared" si="54"/>
        <v>n.é.</v>
      </c>
      <c r="BH98" s="203"/>
    </row>
    <row r="99" spans="1:60" ht="20.100000000000001" customHeight="1">
      <c r="A99" s="362" t="s">
        <v>569</v>
      </c>
      <c r="B99" s="363"/>
      <c r="C99" s="221" t="s">
        <v>17</v>
      </c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3"/>
      <c r="AC99" s="207" t="s">
        <v>44</v>
      </c>
      <c r="AD99" s="208"/>
      <c r="AE99" s="488"/>
      <c r="AF99" s="489"/>
      <c r="AG99" s="489"/>
      <c r="AH99" s="490"/>
      <c r="AI99" s="488"/>
      <c r="AJ99" s="489"/>
      <c r="AK99" s="489"/>
      <c r="AL99" s="490"/>
      <c r="AM99" s="488"/>
      <c r="AN99" s="489"/>
      <c r="AO99" s="489"/>
      <c r="AP99" s="490"/>
      <c r="AQ99" s="488"/>
      <c r="AR99" s="489"/>
      <c r="AS99" s="489"/>
      <c r="AT99" s="490"/>
      <c r="AU99" s="488"/>
      <c r="AV99" s="489"/>
      <c r="AW99" s="489"/>
      <c r="AX99" s="490"/>
      <c r="AY99" s="488"/>
      <c r="AZ99" s="489"/>
      <c r="BA99" s="489"/>
      <c r="BB99" s="490"/>
      <c r="BC99" s="488"/>
      <c r="BD99" s="489"/>
      <c r="BE99" s="489"/>
      <c r="BF99" s="490"/>
      <c r="BG99" s="202" t="str">
        <f t="shared" si="54"/>
        <v>n.é.</v>
      </c>
      <c r="BH99" s="203"/>
    </row>
    <row r="100" spans="1:60" ht="20.100000000000001" customHeight="1">
      <c r="A100" s="362" t="s">
        <v>570</v>
      </c>
      <c r="B100" s="363"/>
      <c r="C100" s="221" t="s">
        <v>21</v>
      </c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3"/>
      <c r="AC100" s="207" t="s">
        <v>43</v>
      </c>
      <c r="AD100" s="208"/>
      <c r="AE100" s="488">
        <v>1423</v>
      </c>
      <c r="AF100" s="489"/>
      <c r="AG100" s="489"/>
      <c r="AH100" s="490"/>
      <c r="AI100" s="488">
        <v>1377</v>
      </c>
      <c r="AJ100" s="489"/>
      <c r="AK100" s="489"/>
      <c r="AL100" s="490"/>
      <c r="AM100" s="488">
        <v>0</v>
      </c>
      <c r="AN100" s="489"/>
      <c r="AO100" s="489"/>
      <c r="AP100" s="490"/>
      <c r="AQ100" s="488">
        <v>1376</v>
      </c>
      <c r="AR100" s="489"/>
      <c r="AS100" s="489"/>
      <c r="AT100" s="490"/>
      <c r="AU100" s="488">
        <v>4700</v>
      </c>
      <c r="AV100" s="489"/>
      <c r="AW100" s="489"/>
      <c r="AX100" s="490"/>
      <c r="AY100" s="488">
        <v>0</v>
      </c>
      <c r="AZ100" s="489"/>
      <c r="BA100" s="489"/>
      <c r="BB100" s="490"/>
      <c r="BC100" s="488">
        <v>1376</v>
      </c>
      <c r="BD100" s="489"/>
      <c r="BE100" s="489"/>
      <c r="BF100" s="490"/>
      <c r="BG100" s="202">
        <f t="shared" si="54"/>
        <v>0.99927378358750907</v>
      </c>
      <c r="BH100" s="203"/>
    </row>
    <row r="101" spans="1:60" ht="20.100000000000001" customHeight="1">
      <c r="A101" s="362" t="s">
        <v>571</v>
      </c>
      <c r="B101" s="363"/>
      <c r="C101" s="221" t="s">
        <v>41</v>
      </c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3"/>
      <c r="AC101" s="207" t="s">
        <v>42</v>
      </c>
      <c r="AD101" s="208"/>
      <c r="AE101" s="488"/>
      <c r="AF101" s="489"/>
      <c r="AG101" s="489"/>
      <c r="AH101" s="490"/>
      <c r="AI101" s="488"/>
      <c r="AJ101" s="489"/>
      <c r="AK101" s="489"/>
      <c r="AL101" s="490"/>
      <c r="AM101" s="488"/>
      <c r="AN101" s="489"/>
      <c r="AO101" s="489"/>
      <c r="AP101" s="490"/>
      <c r="AQ101" s="488"/>
      <c r="AR101" s="489"/>
      <c r="AS101" s="489"/>
      <c r="AT101" s="490"/>
      <c r="AU101" s="488"/>
      <c r="AV101" s="489"/>
      <c r="AW101" s="489"/>
      <c r="AX101" s="490"/>
      <c r="AY101" s="488"/>
      <c r="AZ101" s="489"/>
      <c r="BA101" s="489"/>
      <c r="BB101" s="490"/>
      <c r="BC101" s="488"/>
      <c r="BD101" s="489"/>
      <c r="BE101" s="489"/>
      <c r="BF101" s="490"/>
      <c r="BG101" s="202" t="str">
        <f t="shared" si="54"/>
        <v>n.é.</v>
      </c>
      <c r="BH101" s="203"/>
    </row>
    <row r="102" spans="1:60" ht="20.100000000000001" customHeight="1">
      <c r="A102" s="362" t="s">
        <v>572</v>
      </c>
      <c r="B102" s="363"/>
      <c r="C102" s="224" t="s">
        <v>18</v>
      </c>
      <c r="D102" s="225"/>
      <c r="E102" s="225"/>
      <c r="F102" s="225"/>
      <c r="G102" s="225"/>
      <c r="H102" s="225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6"/>
      <c r="AC102" s="207" t="s">
        <v>40</v>
      </c>
      <c r="AD102" s="208"/>
      <c r="AE102" s="488"/>
      <c r="AF102" s="489"/>
      <c r="AG102" s="489"/>
      <c r="AH102" s="490"/>
      <c r="AI102" s="488"/>
      <c r="AJ102" s="489"/>
      <c r="AK102" s="489"/>
      <c r="AL102" s="490"/>
      <c r="AM102" s="488"/>
      <c r="AN102" s="489"/>
      <c r="AO102" s="489"/>
      <c r="AP102" s="490"/>
      <c r="AQ102" s="488"/>
      <c r="AR102" s="489"/>
      <c r="AS102" s="489"/>
      <c r="AT102" s="490"/>
      <c r="AU102" s="488"/>
      <c r="AV102" s="489"/>
      <c r="AW102" s="489"/>
      <c r="AX102" s="490"/>
      <c r="AY102" s="488"/>
      <c r="AZ102" s="489"/>
      <c r="BA102" s="489"/>
      <c r="BB102" s="490"/>
      <c r="BC102" s="488"/>
      <c r="BD102" s="489"/>
      <c r="BE102" s="489"/>
      <c r="BF102" s="490"/>
      <c r="BG102" s="202" t="str">
        <f t="shared" si="54"/>
        <v>n.é.</v>
      </c>
      <c r="BH102" s="203"/>
    </row>
    <row r="103" spans="1:60" ht="20.100000000000001" customHeight="1">
      <c r="A103" s="362" t="s">
        <v>573</v>
      </c>
      <c r="B103" s="363"/>
      <c r="C103" s="224" t="s">
        <v>37</v>
      </c>
      <c r="D103" s="225"/>
      <c r="E103" s="225"/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6"/>
      <c r="AC103" s="207" t="s">
        <v>39</v>
      </c>
      <c r="AD103" s="208"/>
      <c r="AE103" s="488"/>
      <c r="AF103" s="489"/>
      <c r="AG103" s="489"/>
      <c r="AH103" s="490"/>
      <c r="AI103" s="488"/>
      <c r="AJ103" s="489"/>
      <c r="AK103" s="489"/>
      <c r="AL103" s="490"/>
      <c r="AM103" s="488"/>
      <c r="AN103" s="489"/>
      <c r="AO103" s="489"/>
      <c r="AP103" s="490"/>
      <c r="AQ103" s="488"/>
      <c r="AR103" s="489"/>
      <c r="AS103" s="489"/>
      <c r="AT103" s="490"/>
      <c r="AU103" s="488"/>
      <c r="AV103" s="489"/>
      <c r="AW103" s="489"/>
      <c r="AX103" s="490"/>
      <c r="AY103" s="488"/>
      <c r="AZ103" s="489"/>
      <c r="BA103" s="489"/>
      <c r="BB103" s="490"/>
      <c r="BC103" s="488"/>
      <c r="BD103" s="489"/>
      <c r="BE103" s="489"/>
      <c r="BF103" s="490"/>
      <c r="BG103" s="202" t="str">
        <f t="shared" si="54"/>
        <v>n.é.</v>
      </c>
      <c r="BH103" s="203"/>
    </row>
    <row r="104" spans="1:60" ht="20.100000000000001" customHeight="1">
      <c r="A104" s="362" t="s">
        <v>574</v>
      </c>
      <c r="B104" s="363"/>
      <c r="C104" s="224" t="s">
        <v>36</v>
      </c>
      <c r="D104" s="225"/>
      <c r="E104" s="225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6"/>
      <c r="AC104" s="207" t="s">
        <v>38</v>
      </c>
      <c r="AD104" s="208"/>
      <c r="AE104" s="488"/>
      <c r="AF104" s="489"/>
      <c r="AG104" s="489"/>
      <c r="AH104" s="490"/>
      <c r="AI104" s="488"/>
      <c r="AJ104" s="489"/>
      <c r="AK104" s="489"/>
      <c r="AL104" s="490"/>
      <c r="AM104" s="488"/>
      <c r="AN104" s="489"/>
      <c r="AO104" s="489"/>
      <c r="AP104" s="490"/>
      <c r="AQ104" s="488"/>
      <c r="AR104" s="489"/>
      <c r="AS104" s="489"/>
      <c r="AT104" s="490"/>
      <c r="AU104" s="488"/>
      <c r="AV104" s="489"/>
      <c r="AW104" s="489"/>
      <c r="AX104" s="490"/>
      <c r="AY104" s="488"/>
      <c r="AZ104" s="489"/>
      <c r="BA104" s="489"/>
      <c r="BB104" s="490"/>
      <c r="BC104" s="488"/>
      <c r="BD104" s="489"/>
      <c r="BE104" s="489"/>
      <c r="BF104" s="490"/>
      <c r="BG104" s="202" t="str">
        <f t="shared" si="54"/>
        <v>n.é.</v>
      </c>
      <c r="BH104" s="203"/>
    </row>
    <row r="105" spans="1:60" s="2" customFormat="1" ht="20.100000000000001" customHeight="1">
      <c r="A105" s="362" t="s">
        <v>575</v>
      </c>
      <c r="B105" s="363"/>
      <c r="C105" s="224" t="s">
        <v>35</v>
      </c>
      <c r="D105" s="225"/>
      <c r="E105" s="225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6"/>
      <c r="AC105" s="207" t="s">
        <v>34</v>
      </c>
      <c r="AD105" s="208"/>
      <c r="AE105" s="488"/>
      <c r="AF105" s="489"/>
      <c r="AG105" s="489"/>
      <c r="AH105" s="490"/>
      <c r="AI105" s="488"/>
      <c r="AJ105" s="489"/>
      <c r="AK105" s="489"/>
      <c r="AL105" s="490"/>
      <c r="AM105" s="488"/>
      <c r="AN105" s="489"/>
      <c r="AO105" s="489"/>
      <c r="AP105" s="490"/>
      <c r="AQ105" s="488"/>
      <c r="AR105" s="489"/>
      <c r="AS105" s="489"/>
      <c r="AT105" s="490"/>
      <c r="AU105" s="488"/>
      <c r="AV105" s="489"/>
      <c r="AW105" s="489"/>
      <c r="AX105" s="490"/>
      <c r="AY105" s="488"/>
      <c r="AZ105" s="489"/>
      <c r="BA105" s="489"/>
      <c r="BB105" s="490"/>
      <c r="BC105" s="488"/>
      <c r="BD105" s="489"/>
      <c r="BE105" s="489"/>
      <c r="BF105" s="490"/>
      <c r="BG105" s="202" t="str">
        <f t="shared" si="54"/>
        <v>n.é.</v>
      </c>
      <c r="BH105" s="203"/>
    </row>
    <row r="106" spans="1:60" s="2" customFormat="1" ht="20.100000000000001" customHeight="1">
      <c r="A106" s="362" t="s">
        <v>576</v>
      </c>
      <c r="B106" s="363"/>
      <c r="C106" s="224" t="s">
        <v>25</v>
      </c>
      <c r="D106" s="225"/>
      <c r="E106" s="225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6"/>
      <c r="AC106" s="207" t="s">
        <v>33</v>
      </c>
      <c r="AD106" s="208"/>
      <c r="AE106" s="488">
        <v>0</v>
      </c>
      <c r="AF106" s="489"/>
      <c r="AG106" s="489"/>
      <c r="AH106" s="490"/>
      <c r="AI106" s="488">
        <v>83</v>
      </c>
      <c r="AJ106" s="489"/>
      <c r="AK106" s="489"/>
      <c r="AL106" s="490"/>
      <c r="AM106" s="488">
        <v>0</v>
      </c>
      <c r="AN106" s="489"/>
      <c r="AO106" s="489"/>
      <c r="AP106" s="490"/>
      <c r="AQ106" s="488">
        <v>83</v>
      </c>
      <c r="AR106" s="489"/>
      <c r="AS106" s="489"/>
      <c r="AT106" s="490"/>
      <c r="AU106" s="488">
        <v>0</v>
      </c>
      <c r="AV106" s="489"/>
      <c r="AW106" s="489"/>
      <c r="AX106" s="490"/>
      <c r="AY106" s="488">
        <v>0</v>
      </c>
      <c r="AZ106" s="489"/>
      <c r="BA106" s="489"/>
      <c r="BB106" s="490"/>
      <c r="BC106" s="488">
        <v>83</v>
      </c>
      <c r="BD106" s="489"/>
      <c r="BE106" s="489"/>
      <c r="BF106" s="490"/>
      <c r="BG106" s="202">
        <f t="shared" si="54"/>
        <v>1</v>
      </c>
      <c r="BH106" s="203"/>
    </row>
    <row r="107" spans="1:60" s="14" customFormat="1" ht="20.100000000000001" customHeight="1">
      <c r="A107" s="439">
        <v>99</v>
      </c>
      <c r="B107" s="423"/>
      <c r="C107" s="227" t="s">
        <v>472</v>
      </c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9"/>
      <c r="AC107" s="230" t="s">
        <v>27</v>
      </c>
      <c r="AD107" s="231"/>
      <c r="AE107" s="459">
        <f>SUM(AE94:AH106)</f>
        <v>26822</v>
      </c>
      <c r="AF107" s="460"/>
      <c r="AG107" s="460"/>
      <c r="AH107" s="461"/>
      <c r="AI107" s="459">
        <f t="shared" ref="AI107" si="71">SUM(AI94:AL106)</f>
        <v>27810</v>
      </c>
      <c r="AJ107" s="460"/>
      <c r="AK107" s="460"/>
      <c r="AL107" s="461"/>
      <c r="AM107" s="459">
        <f t="shared" ref="AM107" si="72">SUM(AM94:AP106)</f>
        <v>0</v>
      </c>
      <c r="AN107" s="460"/>
      <c r="AO107" s="460"/>
      <c r="AP107" s="461"/>
      <c r="AQ107" s="459">
        <f t="shared" ref="AQ107" si="73">SUM(AQ94:AT106)</f>
        <v>27809</v>
      </c>
      <c r="AR107" s="460"/>
      <c r="AS107" s="460"/>
      <c r="AT107" s="461"/>
      <c r="AU107" s="459">
        <f t="shared" ref="AU107" si="74">SUM(AU94:AX106)</f>
        <v>89323</v>
      </c>
      <c r="AV107" s="460"/>
      <c r="AW107" s="460"/>
      <c r="AX107" s="461"/>
      <c r="AY107" s="459">
        <f t="shared" ref="AY107" si="75">SUM(AY94:BB106)</f>
        <v>0</v>
      </c>
      <c r="AZ107" s="460"/>
      <c r="BA107" s="460"/>
      <c r="BB107" s="461"/>
      <c r="BC107" s="459">
        <f t="shared" ref="BC107" si="76">SUM(BC94:BF106)</f>
        <v>27809</v>
      </c>
      <c r="BD107" s="460"/>
      <c r="BE107" s="460"/>
      <c r="BF107" s="461"/>
      <c r="BG107" s="172">
        <f t="shared" si="54"/>
        <v>0.99996404171161457</v>
      </c>
      <c r="BH107" s="173"/>
    </row>
    <row r="108" spans="1:60" ht="20.100000000000001" customHeight="1">
      <c r="A108" s="438">
        <v>100</v>
      </c>
      <c r="B108" s="363"/>
      <c r="C108" s="224" t="s">
        <v>22</v>
      </c>
      <c r="D108" s="225"/>
      <c r="E108" s="225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6"/>
      <c r="AC108" s="207" t="s">
        <v>28</v>
      </c>
      <c r="AD108" s="208"/>
      <c r="AE108" s="488"/>
      <c r="AF108" s="489"/>
      <c r="AG108" s="489"/>
      <c r="AH108" s="490"/>
      <c r="AI108" s="488"/>
      <c r="AJ108" s="489"/>
      <c r="AK108" s="489"/>
      <c r="AL108" s="490"/>
      <c r="AM108" s="488"/>
      <c r="AN108" s="489"/>
      <c r="AO108" s="489"/>
      <c r="AP108" s="490"/>
      <c r="AQ108" s="488"/>
      <c r="AR108" s="489"/>
      <c r="AS108" s="489"/>
      <c r="AT108" s="490"/>
      <c r="AU108" s="488"/>
      <c r="AV108" s="489"/>
      <c r="AW108" s="489"/>
      <c r="AX108" s="490"/>
      <c r="AY108" s="488"/>
      <c r="AZ108" s="489"/>
      <c r="BA108" s="489"/>
      <c r="BB108" s="490"/>
      <c r="BC108" s="488"/>
      <c r="BD108" s="489"/>
      <c r="BE108" s="489"/>
      <c r="BF108" s="490"/>
      <c r="BG108" s="202" t="str">
        <f t="shared" si="54"/>
        <v>n.é.</v>
      </c>
      <c r="BH108" s="203"/>
    </row>
    <row r="109" spans="1:60" ht="20.100000000000001" customHeight="1">
      <c r="A109" s="438">
        <v>101</v>
      </c>
      <c r="B109" s="363"/>
      <c r="C109" s="144" t="s">
        <v>447</v>
      </c>
      <c r="D109" s="225"/>
      <c r="E109" s="225"/>
      <c r="F109" s="225"/>
      <c r="G109" s="225"/>
      <c r="H109" s="225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6"/>
      <c r="AC109" s="207" t="s">
        <v>29</v>
      </c>
      <c r="AD109" s="208"/>
      <c r="AE109" s="488">
        <v>0</v>
      </c>
      <c r="AF109" s="489"/>
      <c r="AG109" s="489"/>
      <c r="AH109" s="490"/>
      <c r="AI109" s="488">
        <v>70</v>
      </c>
      <c r="AJ109" s="489"/>
      <c r="AK109" s="489"/>
      <c r="AL109" s="490"/>
      <c r="AM109" s="488">
        <v>0</v>
      </c>
      <c r="AN109" s="489"/>
      <c r="AO109" s="489"/>
      <c r="AP109" s="490"/>
      <c r="AQ109" s="488">
        <v>70</v>
      </c>
      <c r="AR109" s="489"/>
      <c r="AS109" s="489"/>
      <c r="AT109" s="490"/>
      <c r="AU109" s="488">
        <v>0</v>
      </c>
      <c r="AV109" s="489"/>
      <c r="AW109" s="489"/>
      <c r="AX109" s="490"/>
      <c r="AY109" s="488">
        <v>0</v>
      </c>
      <c r="AZ109" s="489"/>
      <c r="BA109" s="489"/>
      <c r="BB109" s="490"/>
      <c r="BC109" s="488">
        <v>70</v>
      </c>
      <c r="BD109" s="489"/>
      <c r="BE109" s="489"/>
      <c r="BF109" s="490"/>
      <c r="BG109" s="202">
        <f t="shared" si="54"/>
        <v>1</v>
      </c>
      <c r="BH109" s="203"/>
    </row>
    <row r="110" spans="1:60" ht="20.100000000000001" customHeight="1">
      <c r="A110" s="438">
        <v>102</v>
      </c>
      <c r="B110" s="363"/>
      <c r="C110" s="232" t="s">
        <v>23</v>
      </c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4"/>
      <c r="AC110" s="207" t="s">
        <v>30</v>
      </c>
      <c r="AD110" s="208"/>
      <c r="AE110" s="488"/>
      <c r="AF110" s="489"/>
      <c r="AG110" s="489"/>
      <c r="AH110" s="490"/>
      <c r="AI110" s="488"/>
      <c r="AJ110" s="489"/>
      <c r="AK110" s="489"/>
      <c r="AL110" s="490"/>
      <c r="AM110" s="488"/>
      <c r="AN110" s="489"/>
      <c r="AO110" s="489"/>
      <c r="AP110" s="490"/>
      <c r="AQ110" s="488"/>
      <c r="AR110" s="489"/>
      <c r="AS110" s="489"/>
      <c r="AT110" s="490"/>
      <c r="AU110" s="488"/>
      <c r="AV110" s="489"/>
      <c r="AW110" s="489"/>
      <c r="AX110" s="490"/>
      <c r="AY110" s="488"/>
      <c r="AZ110" s="489"/>
      <c r="BA110" s="489"/>
      <c r="BB110" s="490"/>
      <c r="BC110" s="488"/>
      <c r="BD110" s="489"/>
      <c r="BE110" s="489"/>
      <c r="BF110" s="490"/>
      <c r="BG110" s="202" t="str">
        <f t="shared" si="54"/>
        <v>n.é.</v>
      </c>
      <c r="BH110" s="203"/>
    </row>
    <row r="111" spans="1:60" ht="20.100000000000001" customHeight="1">
      <c r="A111" s="439">
        <v>103</v>
      </c>
      <c r="B111" s="423"/>
      <c r="C111" s="164" t="s">
        <v>473</v>
      </c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6"/>
      <c r="AC111" s="230" t="s">
        <v>31</v>
      </c>
      <c r="AD111" s="231"/>
      <c r="AE111" s="459">
        <f>SUM(AE108:AH110)</f>
        <v>0</v>
      </c>
      <c r="AF111" s="460"/>
      <c r="AG111" s="460"/>
      <c r="AH111" s="461"/>
      <c r="AI111" s="459">
        <f t="shared" ref="AI111" si="77">SUM(AI108:AL110)</f>
        <v>70</v>
      </c>
      <c r="AJ111" s="460"/>
      <c r="AK111" s="460"/>
      <c r="AL111" s="461"/>
      <c r="AM111" s="459">
        <f t="shared" ref="AM111" si="78">SUM(AM108:AP110)</f>
        <v>0</v>
      </c>
      <c r="AN111" s="460"/>
      <c r="AO111" s="460"/>
      <c r="AP111" s="461"/>
      <c r="AQ111" s="459">
        <f t="shared" ref="AQ111" si="79">SUM(AQ108:AT110)</f>
        <v>70</v>
      </c>
      <c r="AR111" s="460"/>
      <c r="AS111" s="460"/>
      <c r="AT111" s="461"/>
      <c r="AU111" s="459">
        <f t="shared" ref="AU111" si="80">SUM(AU108:AX110)</f>
        <v>0</v>
      </c>
      <c r="AV111" s="460"/>
      <c r="AW111" s="460"/>
      <c r="AX111" s="461"/>
      <c r="AY111" s="459">
        <f t="shared" ref="AY111" si="81">SUM(AY108:BB110)</f>
        <v>0</v>
      </c>
      <c r="AZ111" s="460"/>
      <c r="BA111" s="460"/>
      <c r="BB111" s="461"/>
      <c r="BC111" s="459">
        <f t="shared" ref="BC111" si="82">SUM(BC108:BF110)</f>
        <v>70</v>
      </c>
      <c r="BD111" s="460"/>
      <c r="BE111" s="460"/>
      <c r="BF111" s="461"/>
      <c r="BG111" s="172">
        <f t="shared" si="54"/>
        <v>1</v>
      </c>
      <c r="BH111" s="173"/>
    </row>
    <row r="112" spans="1:60" ht="20.100000000000001" customHeight="1">
      <c r="A112" s="439">
        <v>104</v>
      </c>
      <c r="B112" s="423"/>
      <c r="C112" s="227" t="s">
        <v>474</v>
      </c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9"/>
      <c r="AC112" s="230" t="s">
        <v>32</v>
      </c>
      <c r="AD112" s="231"/>
      <c r="AE112" s="459">
        <f>AE107+AE111</f>
        <v>26822</v>
      </c>
      <c r="AF112" s="460"/>
      <c r="AG112" s="460"/>
      <c r="AH112" s="461"/>
      <c r="AI112" s="459">
        <f t="shared" ref="AI112" si="83">AI107+AI111</f>
        <v>27880</v>
      </c>
      <c r="AJ112" s="460"/>
      <c r="AK112" s="460"/>
      <c r="AL112" s="461"/>
      <c r="AM112" s="459">
        <f t="shared" ref="AM112" si="84">AM107+AM111</f>
        <v>0</v>
      </c>
      <c r="AN112" s="460"/>
      <c r="AO112" s="460"/>
      <c r="AP112" s="461"/>
      <c r="AQ112" s="459">
        <f t="shared" ref="AQ112" si="85">AQ107+AQ111</f>
        <v>27879</v>
      </c>
      <c r="AR112" s="460"/>
      <c r="AS112" s="460"/>
      <c r="AT112" s="461"/>
      <c r="AU112" s="459">
        <f t="shared" ref="AU112" si="86">AU107+AU111</f>
        <v>89323</v>
      </c>
      <c r="AV112" s="460"/>
      <c r="AW112" s="460"/>
      <c r="AX112" s="461"/>
      <c r="AY112" s="459">
        <f t="shared" ref="AY112" si="87">AY107+AY111</f>
        <v>0</v>
      </c>
      <c r="AZ112" s="460"/>
      <c r="BA112" s="460"/>
      <c r="BB112" s="461"/>
      <c r="BC112" s="459">
        <f t="shared" ref="BC112" si="88">BC107+BC111</f>
        <v>27879</v>
      </c>
      <c r="BD112" s="460"/>
      <c r="BE112" s="460"/>
      <c r="BF112" s="461"/>
      <c r="BG112" s="172">
        <f t="shared" si="54"/>
        <v>0.99996413199426115</v>
      </c>
      <c r="BH112" s="173"/>
    </row>
    <row r="113" spans="1:60" s="3" customFormat="1" ht="20.100000000000001" customHeight="1">
      <c r="A113" s="439">
        <v>105</v>
      </c>
      <c r="B113" s="423"/>
      <c r="C113" s="164" t="s">
        <v>24</v>
      </c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6"/>
      <c r="AC113" s="230" t="s">
        <v>52</v>
      </c>
      <c r="AD113" s="231"/>
      <c r="AE113" s="491">
        <v>7365</v>
      </c>
      <c r="AF113" s="492"/>
      <c r="AG113" s="492"/>
      <c r="AH113" s="493"/>
      <c r="AI113" s="491">
        <v>7413</v>
      </c>
      <c r="AJ113" s="492"/>
      <c r="AK113" s="492"/>
      <c r="AL113" s="493"/>
      <c r="AM113" s="491">
        <v>0</v>
      </c>
      <c r="AN113" s="492"/>
      <c r="AO113" s="492"/>
      <c r="AP113" s="493"/>
      <c r="AQ113" s="491">
        <v>7413</v>
      </c>
      <c r="AR113" s="492"/>
      <c r="AS113" s="492"/>
      <c r="AT113" s="493"/>
      <c r="AU113" s="491">
        <v>24526</v>
      </c>
      <c r="AV113" s="492"/>
      <c r="AW113" s="492"/>
      <c r="AX113" s="493"/>
      <c r="AY113" s="491">
        <v>0</v>
      </c>
      <c r="AZ113" s="492"/>
      <c r="BA113" s="492"/>
      <c r="BB113" s="493"/>
      <c r="BC113" s="491">
        <v>7413</v>
      </c>
      <c r="BD113" s="492"/>
      <c r="BE113" s="492"/>
      <c r="BF113" s="493"/>
      <c r="BG113" s="172">
        <f t="shared" si="54"/>
        <v>1</v>
      </c>
      <c r="BH113" s="173"/>
    </row>
    <row r="114" spans="1:60" ht="20.100000000000001" customHeight="1">
      <c r="A114" s="438">
        <v>106</v>
      </c>
      <c r="B114" s="363"/>
      <c r="C114" s="224" t="s">
        <v>63</v>
      </c>
      <c r="D114" s="225"/>
      <c r="E114" s="225"/>
      <c r="F114" s="225"/>
      <c r="G114" s="225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6"/>
      <c r="AC114" s="207" t="s">
        <v>82</v>
      </c>
      <c r="AD114" s="208"/>
      <c r="AE114" s="488">
        <v>75</v>
      </c>
      <c r="AF114" s="489"/>
      <c r="AG114" s="489"/>
      <c r="AH114" s="490"/>
      <c r="AI114" s="488">
        <v>159</v>
      </c>
      <c r="AJ114" s="489"/>
      <c r="AK114" s="489"/>
      <c r="AL114" s="490"/>
      <c r="AM114" s="488">
        <v>0</v>
      </c>
      <c r="AN114" s="489"/>
      <c r="AO114" s="489"/>
      <c r="AP114" s="490"/>
      <c r="AQ114" s="488">
        <v>73</v>
      </c>
      <c r="AR114" s="489"/>
      <c r="AS114" s="489"/>
      <c r="AT114" s="490"/>
      <c r="AU114" s="488">
        <v>0</v>
      </c>
      <c r="AV114" s="489"/>
      <c r="AW114" s="489"/>
      <c r="AX114" s="490"/>
      <c r="AY114" s="488">
        <v>0</v>
      </c>
      <c r="AZ114" s="489"/>
      <c r="BA114" s="489"/>
      <c r="BB114" s="490"/>
      <c r="BC114" s="488">
        <v>73</v>
      </c>
      <c r="BD114" s="489"/>
      <c r="BE114" s="489"/>
      <c r="BF114" s="490"/>
      <c r="BG114" s="202">
        <f t="shared" si="54"/>
        <v>0.45911949685534592</v>
      </c>
      <c r="BH114" s="203"/>
    </row>
    <row r="115" spans="1:60" ht="20.100000000000001" customHeight="1">
      <c r="A115" s="438">
        <v>107</v>
      </c>
      <c r="B115" s="363"/>
      <c r="C115" s="224" t="s">
        <v>64</v>
      </c>
      <c r="D115" s="225"/>
      <c r="E115" s="225"/>
      <c r="F115" s="225"/>
      <c r="G115" s="225"/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6"/>
      <c r="AC115" s="207" t="s">
        <v>83</v>
      </c>
      <c r="AD115" s="208"/>
      <c r="AE115" s="488">
        <v>238</v>
      </c>
      <c r="AF115" s="489"/>
      <c r="AG115" s="489"/>
      <c r="AH115" s="490"/>
      <c r="AI115" s="488">
        <v>230</v>
      </c>
      <c r="AJ115" s="489"/>
      <c r="AK115" s="489"/>
      <c r="AL115" s="490"/>
      <c r="AM115" s="488">
        <v>0</v>
      </c>
      <c r="AN115" s="489"/>
      <c r="AO115" s="489"/>
      <c r="AP115" s="490"/>
      <c r="AQ115" s="488">
        <v>230</v>
      </c>
      <c r="AR115" s="489"/>
      <c r="AS115" s="489"/>
      <c r="AT115" s="490"/>
      <c r="AU115" s="488">
        <v>0</v>
      </c>
      <c r="AV115" s="489"/>
      <c r="AW115" s="489"/>
      <c r="AX115" s="490"/>
      <c r="AY115" s="488">
        <v>0</v>
      </c>
      <c r="AZ115" s="489"/>
      <c r="BA115" s="489"/>
      <c r="BB115" s="490"/>
      <c r="BC115" s="488">
        <v>230</v>
      </c>
      <c r="BD115" s="489"/>
      <c r="BE115" s="489"/>
      <c r="BF115" s="490"/>
      <c r="BG115" s="202">
        <f t="shared" si="54"/>
        <v>1</v>
      </c>
      <c r="BH115" s="203"/>
    </row>
    <row r="116" spans="1:60" ht="20.100000000000001" customHeight="1">
      <c r="A116" s="438">
        <v>108</v>
      </c>
      <c r="B116" s="363"/>
      <c r="C116" s="224" t="s">
        <v>65</v>
      </c>
      <c r="D116" s="225"/>
      <c r="E116" s="225"/>
      <c r="F116" s="225"/>
      <c r="G116" s="225"/>
      <c r="H116" s="225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6"/>
      <c r="AC116" s="207" t="s">
        <v>84</v>
      </c>
      <c r="AD116" s="208"/>
      <c r="AE116" s="488"/>
      <c r="AF116" s="489"/>
      <c r="AG116" s="489"/>
      <c r="AH116" s="490"/>
      <c r="AI116" s="488"/>
      <c r="AJ116" s="489"/>
      <c r="AK116" s="489"/>
      <c r="AL116" s="490"/>
      <c r="AM116" s="488"/>
      <c r="AN116" s="489"/>
      <c r="AO116" s="489"/>
      <c r="AP116" s="490"/>
      <c r="AQ116" s="488"/>
      <c r="AR116" s="489"/>
      <c r="AS116" s="489"/>
      <c r="AT116" s="490"/>
      <c r="AU116" s="488"/>
      <c r="AV116" s="489"/>
      <c r="AW116" s="489"/>
      <c r="AX116" s="490"/>
      <c r="AY116" s="488"/>
      <c r="AZ116" s="489"/>
      <c r="BA116" s="489"/>
      <c r="BB116" s="490"/>
      <c r="BC116" s="488"/>
      <c r="BD116" s="489"/>
      <c r="BE116" s="489"/>
      <c r="BF116" s="490"/>
      <c r="BG116" s="202" t="str">
        <f t="shared" si="54"/>
        <v>n.é.</v>
      </c>
      <c r="BH116" s="203"/>
    </row>
    <row r="117" spans="1:60" s="3" customFormat="1" ht="20.100000000000001" customHeight="1">
      <c r="A117" s="439">
        <v>109</v>
      </c>
      <c r="B117" s="423"/>
      <c r="C117" s="164" t="s">
        <v>475</v>
      </c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6"/>
      <c r="AC117" s="230" t="s">
        <v>92</v>
      </c>
      <c r="AD117" s="231"/>
      <c r="AE117" s="459">
        <f>SUM(AE114:AH116)</f>
        <v>313</v>
      </c>
      <c r="AF117" s="460"/>
      <c r="AG117" s="460"/>
      <c r="AH117" s="461"/>
      <c r="AI117" s="459">
        <f t="shared" ref="AI117" si="89">SUM(AI114:AL116)</f>
        <v>389</v>
      </c>
      <c r="AJ117" s="460"/>
      <c r="AK117" s="460"/>
      <c r="AL117" s="461"/>
      <c r="AM117" s="459">
        <f t="shared" ref="AM117" si="90">SUM(AM114:AP116)</f>
        <v>0</v>
      </c>
      <c r="AN117" s="460"/>
      <c r="AO117" s="460"/>
      <c r="AP117" s="461"/>
      <c r="AQ117" s="459">
        <f t="shared" ref="AQ117" si="91">SUM(AQ114:AT116)</f>
        <v>303</v>
      </c>
      <c r="AR117" s="460"/>
      <c r="AS117" s="460"/>
      <c r="AT117" s="461"/>
      <c r="AU117" s="459">
        <f t="shared" ref="AU117" si="92">SUM(AU114:AX116)</f>
        <v>0</v>
      </c>
      <c r="AV117" s="460"/>
      <c r="AW117" s="460"/>
      <c r="AX117" s="461"/>
      <c r="AY117" s="459">
        <f t="shared" ref="AY117" si="93">SUM(AY114:BB116)</f>
        <v>0</v>
      </c>
      <c r="AZ117" s="460"/>
      <c r="BA117" s="460"/>
      <c r="BB117" s="461"/>
      <c r="BC117" s="459">
        <f t="shared" ref="BC117" si="94">SUM(BC114:BF116)</f>
        <v>303</v>
      </c>
      <c r="BD117" s="460"/>
      <c r="BE117" s="460"/>
      <c r="BF117" s="461"/>
      <c r="BG117" s="172">
        <f t="shared" si="54"/>
        <v>0.77892030848329052</v>
      </c>
      <c r="BH117" s="173"/>
    </row>
    <row r="118" spans="1:60" ht="20.100000000000001" customHeight="1">
      <c r="A118" s="438">
        <v>110</v>
      </c>
      <c r="B118" s="363"/>
      <c r="C118" s="224" t="s">
        <v>66</v>
      </c>
      <c r="D118" s="225"/>
      <c r="E118" s="225"/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6"/>
      <c r="AC118" s="207" t="s">
        <v>85</v>
      </c>
      <c r="AD118" s="208"/>
      <c r="AE118" s="488">
        <v>88</v>
      </c>
      <c r="AF118" s="489"/>
      <c r="AG118" s="489"/>
      <c r="AH118" s="490"/>
      <c r="AI118" s="488">
        <v>37</v>
      </c>
      <c r="AJ118" s="489"/>
      <c r="AK118" s="489"/>
      <c r="AL118" s="490"/>
      <c r="AM118" s="488">
        <v>0</v>
      </c>
      <c r="AN118" s="489"/>
      <c r="AO118" s="489"/>
      <c r="AP118" s="490"/>
      <c r="AQ118" s="488">
        <v>37</v>
      </c>
      <c r="AR118" s="489"/>
      <c r="AS118" s="489"/>
      <c r="AT118" s="490"/>
      <c r="AU118" s="488">
        <v>0</v>
      </c>
      <c r="AV118" s="489"/>
      <c r="AW118" s="489"/>
      <c r="AX118" s="490"/>
      <c r="AY118" s="488">
        <v>0</v>
      </c>
      <c r="AZ118" s="489"/>
      <c r="BA118" s="489"/>
      <c r="BB118" s="490"/>
      <c r="BC118" s="488">
        <v>37</v>
      </c>
      <c r="BD118" s="489"/>
      <c r="BE118" s="489"/>
      <c r="BF118" s="490"/>
      <c r="BG118" s="202">
        <f t="shared" si="54"/>
        <v>1</v>
      </c>
      <c r="BH118" s="203"/>
    </row>
    <row r="119" spans="1:60" ht="20.100000000000001" customHeight="1">
      <c r="A119" s="438">
        <v>111</v>
      </c>
      <c r="B119" s="363"/>
      <c r="C119" s="224" t="s">
        <v>67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6"/>
      <c r="AC119" s="207" t="s">
        <v>86</v>
      </c>
      <c r="AD119" s="208"/>
      <c r="AE119" s="488">
        <v>62</v>
      </c>
      <c r="AF119" s="489"/>
      <c r="AG119" s="489"/>
      <c r="AH119" s="490"/>
      <c r="AI119" s="488">
        <v>89</v>
      </c>
      <c r="AJ119" s="489"/>
      <c r="AK119" s="489"/>
      <c r="AL119" s="490"/>
      <c r="AM119" s="488">
        <v>0</v>
      </c>
      <c r="AN119" s="489"/>
      <c r="AO119" s="489"/>
      <c r="AP119" s="490"/>
      <c r="AQ119" s="488">
        <v>89</v>
      </c>
      <c r="AR119" s="489"/>
      <c r="AS119" s="489"/>
      <c r="AT119" s="490"/>
      <c r="AU119" s="488">
        <v>0</v>
      </c>
      <c r="AV119" s="489"/>
      <c r="AW119" s="489"/>
      <c r="AX119" s="490"/>
      <c r="AY119" s="488">
        <v>0</v>
      </c>
      <c r="AZ119" s="489"/>
      <c r="BA119" s="489"/>
      <c r="BB119" s="490"/>
      <c r="BC119" s="488">
        <v>89</v>
      </c>
      <c r="BD119" s="489"/>
      <c r="BE119" s="489"/>
      <c r="BF119" s="490"/>
      <c r="BG119" s="202">
        <f t="shared" si="54"/>
        <v>1</v>
      </c>
      <c r="BH119" s="203"/>
    </row>
    <row r="120" spans="1:60" ht="20.100000000000001" customHeight="1">
      <c r="A120" s="439">
        <v>112</v>
      </c>
      <c r="B120" s="423"/>
      <c r="C120" s="164" t="s">
        <v>476</v>
      </c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6"/>
      <c r="AC120" s="230" t="s">
        <v>93</v>
      </c>
      <c r="AD120" s="231"/>
      <c r="AE120" s="459">
        <f>SUM(AE118:AH119)</f>
        <v>150</v>
      </c>
      <c r="AF120" s="460"/>
      <c r="AG120" s="460"/>
      <c r="AH120" s="461"/>
      <c r="AI120" s="459">
        <f t="shared" ref="AI120" si="95">SUM(AI118:AL119)</f>
        <v>126</v>
      </c>
      <c r="AJ120" s="460"/>
      <c r="AK120" s="460"/>
      <c r="AL120" s="461"/>
      <c r="AM120" s="459">
        <f t="shared" ref="AM120" si="96">SUM(AM118:AP119)</f>
        <v>0</v>
      </c>
      <c r="AN120" s="460"/>
      <c r="AO120" s="460"/>
      <c r="AP120" s="461"/>
      <c r="AQ120" s="459">
        <f t="shared" ref="AQ120" si="97">SUM(AQ118:AT119)</f>
        <v>126</v>
      </c>
      <c r="AR120" s="460"/>
      <c r="AS120" s="460"/>
      <c r="AT120" s="461"/>
      <c r="AU120" s="459">
        <f t="shared" ref="AU120" si="98">SUM(AU118:AX119)</f>
        <v>0</v>
      </c>
      <c r="AV120" s="460"/>
      <c r="AW120" s="460"/>
      <c r="AX120" s="461"/>
      <c r="AY120" s="459">
        <f t="shared" ref="AY120" si="99">SUM(AY118:BB119)</f>
        <v>0</v>
      </c>
      <c r="AZ120" s="460"/>
      <c r="BA120" s="460"/>
      <c r="BB120" s="461"/>
      <c r="BC120" s="459">
        <f t="shared" ref="BC120" si="100">SUM(BC118:BF119)</f>
        <v>126</v>
      </c>
      <c r="BD120" s="460"/>
      <c r="BE120" s="460"/>
      <c r="BF120" s="461"/>
      <c r="BG120" s="172">
        <f t="shared" si="54"/>
        <v>1</v>
      </c>
      <c r="BH120" s="173"/>
    </row>
    <row r="121" spans="1:60" ht="20.100000000000001" customHeight="1">
      <c r="A121" s="438">
        <v>113</v>
      </c>
      <c r="B121" s="363"/>
      <c r="C121" s="224" t="s">
        <v>68</v>
      </c>
      <c r="D121" s="225"/>
      <c r="E121" s="225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6"/>
      <c r="AC121" s="207" t="s">
        <v>87</v>
      </c>
      <c r="AD121" s="208"/>
      <c r="AE121" s="488">
        <v>984</v>
      </c>
      <c r="AF121" s="489"/>
      <c r="AG121" s="489"/>
      <c r="AH121" s="490"/>
      <c r="AI121" s="488">
        <v>721</v>
      </c>
      <c r="AJ121" s="489"/>
      <c r="AK121" s="489"/>
      <c r="AL121" s="490"/>
      <c r="AM121" s="488">
        <v>0</v>
      </c>
      <c r="AN121" s="489"/>
      <c r="AO121" s="489"/>
      <c r="AP121" s="490"/>
      <c r="AQ121" s="488">
        <v>721</v>
      </c>
      <c r="AR121" s="489"/>
      <c r="AS121" s="489"/>
      <c r="AT121" s="490"/>
      <c r="AU121" s="488">
        <v>0</v>
      </c>
      <c r="AV121" s="489"/>
      <c r="AW121" s="489"/>
      <c r="AX121" s="490"/>
      <c r="AY121" s="488">
        <v>0</v>
      </c>
      <c r="AZ121" s="489"/>
      <c r="BA121" s="489"/>
      <c r="BB121" s="490"/>
      <c r="BC121" s="488">
        <v>721</v>
      </c>
      <c r="BD121" s="489"/>
      <c r="BE121" s="489"/>
      <c r="BF121" s="490"/>
      <c r="BG121" s="202">
        <f t="shared" si="54"/>
        <v>1</v>
      </c>
      <c r="BH121" s="203"/>
    </row>
    <row r="122" spans="1:60" s="13" customFormat="1" ht="20.100000000000001" customHeight="1">
      <c r="A122" s="394" t="s">
        <v>524</v>
      </c>
      <c r="B122" s="395"/>
      <c r="C122" s="396" t="s">
        <v>547</v>
      </c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/>
      <c r="X122" s="397"/>
      <c r="Y122" s="397"/>
      <c r="Z122" s="397"/>
      <c r="AA122" s="397"/>
      <c r="AB122" s="398"/>
      <c r="AC122" s="399" t="s">
        <v>524</v>
      </c>
      <c r="AD122" s="400"/>
      <c r="AE122" s="494">
        <v>540</v>
      </c>
      <c r="AF122" s="495"/>
      <c r="AG122" s="495"/>
      <c r="AH122" s="496"/>
      <c r="AI122" s="494">
        <v>440</v>
      </c>
      <c r="AJ122" s="495"/>
      <c r="AK122" s="495"/>
      <c r="AL122" s="496"/>
      <c r="AM122" s="473" t="s">
        <v>687</v>
      </c>
      <c r="AN122" s="474"/>
      <c r="AO122" s="474"/>
      <c r="AP122" s="475"/>
      <c r="AQ122" s="473" t="s">
        <v>687</v>
      </c>
      <c r="AR122" s="474"/>
      <c r="AS122" s="474"/>
      <c r="AT122" s="475"/>
      <c r="AU122" s="473" t="s">
        <v>687</v>
      </c>
      <c r="AV122" s="474"/>
      <c r="AW122" s="474"/>
      <c r="AX122" s="475"/>
      <c r="AY122" s="473" t="s">
        <v>687</v>
      </c>
      <c r="AZ122" s="474"/>
      <c r="BA122" s="474"/>
      <c r="BB122" s="475"/>
      <c r="BC122" s="521">
        <v>440</v>
      </c>
      <c r="BD122" s="521"/>
      <c r="BE122" s="521"/>
      <c r="BF122" s="521"/>
      <c r="BG122" s="392">
        <f t="shared" si="54"/>
        <v>1</v>
      </c>
      <c r="BH122" s="393"/>
    </row>
    <row r="123" spans="1:60" s="13" customFormat="1" ht="20.100000000000001" customHeight="1">
      <c r="A123" s="394" t="s">
        <v>524</v>
      </c>
      <c r="B123" s="395"/>
      <c r="C123" s="396" t="s">
        <v>548</v>
      </c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  <c r="W123" s="397"/>
      <c r="X123" s="397"/>
      <c r="Y123" s="397"/>
      <c r="Z123" s="397"/>
      <c r="AA123" s="397"/>
      <c r="AB123" s="398"/>
      <c r="AC123" s="399" t="s">
        <v>524</v>
      </c>
      <c r="AD123" s="400"/>
      <c r="AE123" s="494">
        <v>300</v>
      </c>
      <c r="AF123" s="495"/>
      <c r="AG123" s="495"/>
      <c r="AH123" s="496"/>
      <c r="AI123" s="494">
        <v>158</v>
      </c>
      <c r="AJ123" s="495"/>
      <c r="AK123" s="495"/>
      <c r="AL123" s="496"/>
      <c r="AM123" s="473" t="s">
        <v>687</v>
      </c>
      <c r="AN123" s="474"/>
      <c r="AO123" s="474"/>
      <c r="AP123" s="475"/>
      <c r="AQ123" s="473" t="s">
        <v>687</v>
      </c>
      <c r="AR123" s="474"/>
      <c r="AS123" s="474"/>
      <c r="AT123" s="475"/>
      <c r="AU123" s="473" t="s">
        <v>687</v>
      </c>
      <c r="AV123" s="474"/>
      <c r="AW123" s="474"/>
      <c r="AX123" s="475"/>
      <c r="AY123" s="473" t="s">
        <v>687</v>
      </c>
      <c r="AZ123" s="474"/>
      <c r="BA123" s="474"/>
      <c r="BB123" s="475"/>
      <c r="BC123" s="521">
        <v>158</v>
      </c>
      <c r="BD123" s="521"/>
      <c r="BE123" s="521"/>
      <c r="BF123" s="521"/>
      <c r="BG123" s="392">
        <f t="shared" si="54"/>
        <v>1</v>
      </c>
      <c r="BH123" s="393"/>
    </row>
    <row r="124" spans="1:60" s="13" customFormat="1" ht="20.100000000000001" customHeight="1">
      <c r="A124" s="394" t="s">
        <v>524</v>
      </c>
      <c r="B124" s="395"/>
      <c r="C124" s="396" t="s">
        <v>549</v>
      </c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  <c r="O124" s="397"/>
      <c r="P124" s="397"/>
      <c r="Q124" s="397"/>
      <c r="R124" s="397"/>
      <c r="S124" s="397"/>
      <c r="T124" s="397"/>
      <c r="U124" s="397"/>
      <c r="V124" s="397"/>
      <c r="W124" s="397"/>
      <c r="X124" s="397"/>
      <c r="Y124" s="397"/>
      <c r="Z124" s="397"/>
      <c r="AA124" s="397"/>
      <c r="AB124" s="398"/>
      <c r="AC124" s="399" t="s">
        <v>524</v>
      </c>
      <c r="AD124" s="400"/>
      <c r="AE124" s="494">
        <v>144</v>
      </c>
      <c r="AF124" s="495"/>
      <c r="AG124" s="495"/>
      <c r="AH124" s="496"/>
      <c r="AI124" s="494">
        <v>123</v>
      </c>
      <c r="AJ124" s="495"/>
      <c r="AK124" s="495"/>
      <c r="AL124" s="496"/>
      <c r="AM124" s="473" t="s">
        <v>687</v>
      </c>
      <c r="AN124" s="474"/>
      <c r="AO124" s="474"/>
      <c r="AP124" s="475"/>
      <c r="AQ124" s="473" t="s">
        <v>687</v>
      </c>
      <c r="AR124" s="474"/>
      <c r="AS124" s="474"/>
      <c r="AT124" s="475"/>
      <c r="AU124" s="473" t="s">
        <v>687</v>
      </c>
      <c r="AV124" s="474"/>
      <c r="AW124" s="474"/>
      <c r="AX124" s="475"/>
      <c r="AY124" s="473" t="s">
        <v>687</v>
      </c>
      <c r="AZ124" s="474"/>
      <c r="BA124" s="474"/>
      <c r="BB124" s="475"/>
      <c r="BC124" s="521">
        <v>123</v>
      </c>
      <c r="BD124" s="521"/>
      <c r="BE124" s="521"/>
      <c r="BF124" s="521"/>
      <c r="BG124" s="392">
        <f t="shared" si="54"/>
        <v>1</v>
      </c>
      <c r="BH124" s="393"/>
    </row>
    <row r="125" spans="1:60" ht="20.100000000000001" customHeight="1">
      <c r="A125" s="438">
        <v>114</v>
      </c>
      <c r="B125" s="363"/>
      <c r="C125" s="224" t="s">
        <v>69</v>
      </c>
      <c r="D125" s="225"/>
      <c r="E125" s="225"/>
      <c r="F125" s="225"/>
      <c r="G125" s="225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6"/>
      <c r="AC125" s="207" t="s">
        <v>88</v>
      </c>
      <c r="AD125" s="208"/>
      <c r="AE125" s="488">
        <v>210</v>
      </c>
      <c r="AF125" s="489"/>
      <c r="AG125" s="489"/>
      <c r="AH125" s="490"/>
      <c r="AI125" s="488">
        <v>174</v>
      </c>
      <c r="AJ125" s="489"/>
      <c r="AK125" s="489"/>
      <c r="AL125" s="490"/>
      <c r="AM125" s="488">
        <v>0</v>
      </c>
      <c r="AN125" s="489"/>
      <c r="AO125" s="489"/>
      <c r="AP125" s="490"/>
      <c r="AQ125" s="488">
        <v>174</v>
      </c>
      <c r="AR125" s="489"/>
      <c r="AS125" s="489"/>
      <c r="AT125" s="490"/>
      <c r="AU125" s="488">
        <v>0</v>
      </c>
      <c r="AV125" s="489"/>
      <c r="AW125" s="489"/>
      <c r="AX125" s="490"/>
      <c r="AY125" s="488">
        <v>0</v>
      </c>
      <c r="AZ125" s="489"/>
      <c r="BA125" s="489"/>
      <c r="BB125" s="490"/>
      <c r="BC125" s="488">
        <v>174</v>
      </c>
      <c r="BD125" s="489"/>
      <c r="BE125" s="489"/>
      <c r="BF125" s="490"/>
      <c r="BG125" s="202">
        <f t="shared" si="54"/>
        <v>1</v>
      </c>
      <c r="BH125" s="203"/>
    </row>
    <row r="126" spans="1:60" ht="20.100000000000001" customHeight="1">
      <c r="A126" s="438">
        <v>115</v>
      </c>
      <c r="B126" s="363"/>
      <c r="C126" s="224" t="s">
        <v>70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6"/>
      <c r="AC126" s="207" t="s">
        <v>89</v>
      </c>
      <c r="AD126" s="208"/>
      <c r="AE126" s="488"/>
      <c r="AF126" s="489"/>
      <c r="AG126" s="489"/>
      <c r="AH126" s="490"/>
      <c r="AI126" s="488"/>
      <c r="AJ126" s="489"/>
      <c r="AK126" s="489"/>
      <c r="AL126" s="490"/>
      <c r="AM126" s="488"/>
      <c r="AN126" s="489"/>
      <c r="AO126" s="489"/>
      <c r="AP126" s="490"/>
      <c r="AQ126" s="488"/>
      <c r="AR126" s="489"/>
      <c r="AS126" s="489"/>
      <c r="AT126" s="490"/>
      <c r="AU126" s="488"/>
      <c r="AV126" s="489"/>
      <c r="AW126" s="489"/>
      <c r="AX126" s="490"/>
      <c r="AY126" s="488"/>
      <c r="AZ126" s="489"/>
      <c r="BA126" s="489"/>
      <c r="BB126" s="490"/>
      <c r="BC126" s="488"/>
      <c r="BD126" s="489"/>
      <c r="BE126" s="489"/>
      <c r="BF126" s="490"/>
      <c r="BG126" s="202" t="str">
        <f t="shared" si="54"/>
        <v>n.é.</v>
      </c>
      <c r="BH126" s="203"/>
    </row>
    <row r="127" spans="1:60" ht="20.100000000000001" customHeight="1">
      <c r="A127" s="438">
        <v>116</v>
      </c>
      <c r="B127" s="363"/>
      <c r="C127" s="224" t="s">
        <v>71</v>
      </c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6"/>
      <c r="AC127" s="207" t="s">
        <v>90</v>
      </c>
      <c r="AD127" s="208"/>
      <c r="AE127" s="488">
        <v>140</v>
      </c>
      <c r="AF127" s="489"/>
      <c r="AG127" s="489"/>
      <c r="AH127" s="490"/>
      <c r="AI127" s="488">
        <v>66</v>
      </c>
      <c r="AJ127" s="489"/>
      <c r="AK127" s="489"/>
      <c r="AL127" s="490"/>
      <c r="AM127" s="488">
        <v>0</v>
      </c>
      <c r="AN127" s="489"/>
      <c r="AO127" s="489"/>
      <c r="AP127" s="490"/>
      <c r="AQ127" s="488">
        <v>66</v>
      </c>
      <c r="AR127" s="489"/>
      <c r="AS127" s="489"/>
      <c r="AT127" s="490"/>
      <c r="AU127" s="488">
        <v>0</v>
      </c>
      <c r="AV127" s="489"/>
      <c r="AW127" s="489"/>
      <c r="AX127" s="490"/>
      <c r="AY127" s="488">
        <v>0</v>
      </c>
      <c r="AZ127" s="489"/>
      <c r="BA127" s="489"/>
      <c r="BB127" s="490"/>
      <c r="BC127" s="488">
        <v>66</v>
      </c>
      <c r="BD127" s="489"/>
      <c r="BE127" s="489"/>
      <c r="BF127" s="490"/>
      <c r="BG127" s="202">
        <f t="shared" si="54"/>
        <v>1</v>
      </c>
      <c r="BH127" s="203"/>
    </row>
    <row r="128" spans="1:60" ht="20.100000000000001" customHeight="1">
      <c r="A128" s="438">
        <v>117</v>
      </c>
      <c r="B128" s="363"/>
      <c r="C128" s="235" t="s">
        <v>72</v>
      </c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7"/>
      <c r="AC128" s="207" t="s">
        <v>91</v>
      </c>
      <c r="AD128" s="208"/>
      <c r="AE128" s="488"/>
      <c r="AF128" s="489"/>
      <c r="AG128" s="489"/>
      <c r="AH128" s="490"/>
      <c r="AI128" s="488"/>
      <c r="AJ128" s="489"/>
      <c r="AK128" s="489"/>
      <c r="AL128" s="490"/>
      <c r="AM128" s="488"/>
      <c r="AN128" s="489"/>
      <c r="AO128" s="489"/>
      <c r="AP128" s="490"/>
      <c r="AQ128" s="488"/>
      <c r="AR128" s="489"/>
      <c r="AS128" s="489"/>
      <c r="AT128" s="490"/>
      <c r="AU128" s="488"/>
      <c r="AV128" s="489"/>
      <c r="AW128" s="489"/>
      <c r="AX128" s="490"/>
      <c r="AY128" s="488"/>
      <c r="AZ128" s="489"/>
      <c r="BA128" s="489"/>
      <c r="BB128" s="490"/>
      <c r="BC128" s="488"/>
      <c r="BD128" s="489"/>
      <c r="BE128" s="489"/>
      <c r="BF128" s="490"/>
      <c r="BG128" s="202" t="str">
        <f t="shared" si="54"/>
        <v>n.é.</v>
      </c>
      <c r="BH128" s="203"/>
    </row>
    <row r="129" spans="1:60" ht="20.100000000000001" customHeight="1">
      <c r="A129" s="438">
        <v>118</v>
      </c>
      <c r="B129" s="363"/>
      <c r="C129" s="232" t="s">
        <v>73</v>
      </c>
      <c r="D129" s="233"/>
      <c r="E129" s="233"/>
      <c r="F129" s="233"/>
      <c r="G129" s="233"/>
      <c r="H129" s="233"/>
      <c r="I129" s="233"/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4"/>
      <c r="AC129" s="207" t="s">
        <v>94</v>
      </c>
      <c r="AD129" s="208"/>
      <c r="AE129" s="488">
        <v>423</v>
      </c>
      <c r="AF129" s="489"/>
      <c r="AG129" s="489"/>
      <c r="AH129" s="490"/>
      <c r="AI129" s="488">
        <v>412</v>
      </c>
      <c r="AJ129" s="489"/>
      <c r="AK129" s="489"/>
      <c r="AL129" s="490"/>
      <c r="AM129" s="488">
        <v>0</v>
      </c>
      <c r="AN129" s="489"/>
      <c r="AO129" s="489"/>
      <c r="AP129" s="490"/>
      <c r="AQ129" s="488">
        <v>312</v>
      </c>
      <c r="AR129" s="489"/>
      <c r="AS129" s="489"/>
      <c r="AT129" s="490"/>
      <c r="AU129" s="488">
        <v>0</v>
      </c>
      <c r="AV129" s="489"/>
      <c r="AW129" s="489"/>
      <c r="AX129" s="490"/>
      <c r="AY129" s="488">
        <v>0</v>
      </c>
      <c r="AZ129" s="489"/>
      <c r="BA129" s="489"/>
      <c r="BB129" s="490"/>
      <c r="BC129" s="488">
        <v>312</v>
      </c>
      <c r="BD129" s="489"/>
      <c r="BE129" s="489"/>
      <c r="BF129" s="490"/>
      <c r="BG129" s="202">
        <f t="shared" si="54"/>
        <v>0.75728155339805825</v>
      </c>
      <c r="BH129" s="203"/>
    </row>
    <row r="130" spans="1:60" ht="20.100000000000001" customHeight="1">
      <c r="A130" s="438">
        <v>119</v>
      </c>
      <c r="B130" s="363"/>
      <c r="C130" s="224" t="s">
        <v>74</v>
      </c>
      <c r="D130" s="225"/>
      <c r="E130" s="225"/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  <c r="Z130" s="225"/>
      <c r="AA130" s="225"/>
      <c r="AB130" s="226"/>
      <c r="AC130" s="207" t="s">
        <v>95</v>
      </c>
      <c r="AD130" s="208"/>
      <c r="AE130" s="488">
        <v>337</v>
      </c>
      <c r="AF130" s="489"/>
      <c r="AG130" s="489"/>
      <c r="AH130" s="490"/>
      <c r="AI130" s="488">
        <v>319</v>
      </c>
      <c r="AJ130" s="489"/>
      <c r="AK130" s="489"/>
      <c r="AL130" s="490"/>
      <c r="AM130" s="488">
        <v>0</v>
      </c>
      <c r="AN130" s="489"/>
      <c r="AO130" s="489"/>
      <c r="AP130" s="490"/>
      <c r="AQ130" s="488">
        <v>269</v>
      </c>
      <c r="AR130" s="489"/>
      <c r="AS130" s="489"/>
      <c r="AT130" s="490"/>
      <c r="AU130" s="488">
        <v>0</v>
      </c>
      <c r="AV130" s="489"/>
      <c r="AW130" s="489"/>
      <c r="AX130" s="490"/>
      <c r="AY130" s="488">
        <v>0</v>
      </c>
      <c r="AZ130" s="489"/>
      <c r="BA130" s="489"/>
      <c r="BB130" s="490"/>
      <c r="BC130" s="488">
        <v>269</v>
      </c>
      <c r="BD130" s="489"/>
      <c r="BE130" s="489"/>
      <c r="BF130" s="490"/>
      <c r="BG130" s="202">
        <f t="shared" si="54"/>
        <v>0.84326018808777425</v>
      </c>
      <c r="BH130" s="203"/>
    </row>
    <row r="131" spans="1:60" ht="20.100000000000001" customHeight="1">
      <c r="A131" s="439">
        <v>120</v>
      </c>
      <c r="B131" s="423"/>
      <c r="C131" s="164" t="s">
        <v>477</v>
      </c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6"/>
      <c r="AC131" s="230" t="s">
        <v>96</v>
      </c>
      <c r="AD131" s="231"/>
      <c r="AE131" s="459">
        <f>SUM(AE121:AH130)-SUM(AE122:AH124)</f>
        <v>2094</v>
      </c>
      <c r="AF131" s="460"/>
      <c r="AG131" s="460"/>
      <c r="AH131" s="461"/>
      <c r="AI131" s="459">
        <f t="shared" ref="AI131" si="101">SUM(AI121:AL130)-SUM(AI122:AL124)</f>
        <v>1692</v>
      </c>
      <c r="AJ131" s="460"/>
      <c r="AK131" s="460"/>
      <c r="AL131" s="461"/>
      <c r="AM131" s="459">
        <f t="shared" ref="AM131" si="102">SUM(AM121:AP130)-SUM(AM122:AP124)</f>
        <v>0</v>
      </c>
      <c r="AN131" s="460"/>
      <c r="AO131" s="460"/>
      <c r="AP131" s="461"/>
      <c r="AQ131" s="459">
        <f t="shared" ref="AQ131" si="103">SUM(AQ121:AT130)-SUM(AQ122:AT124)</f>
        <v>1542</v>
      </c>
      <c r="AR131" s="460"/>
      <c r="AS131" s="460"/>
      <c r="AT131" s="461"/>
      <c r="AU131" s="459">
        <f t="shared" ref="AU131" si="104">SUM(AU121:AX130)-SUM(AU122:AX124)</f>
        <v>0</v>
      </c>
      <c r="AV131" s="460"/>
      <c r="AW131" s="460"/>
      <c r="AX131" s="461"/>
      <c r="AY131" s="459">
        <f t="shared" ref="AY131" si="105">SUM(AY121:BB130)-SUM(AY122:BB124)</f>
        <v>0</v>
      </c>
      <c r="AZ131" s="460"/>
      <c r="BA131" s="460"/>
      <c r="BB131" s="461"/>
      <c r="BC131" s="459">
        <f t="shared" ref="BC131" si="106">SUM(BC121:BF130)-SUM(BC122:BF124)</f>
        <v>1542</v>
      </c>
      <c r="BD131" s="460"/>
      <c r="BE131" s="460"/>
      <c r="BF131" s="461"/>
      <c r="BG131" s="172">
        <f t="shared" si="54"/>
        <v>0.91134751773049649</v>
      </c>
      <c r="BH131" s="173"/>
    </row>
    <row r="132" spans="1:60" ht="20.100000000000001" customHeight="1">
      <c r="A132" s="438">
        <v>121</v>
      </c>
      <c r="B132" s="363"/>
      <c r="C132" s="224" t="s">
        <v>75</v>
      </c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6"/>
      <c r="AC132" s="207" t="s">
        <v>97</v>
      </c>
      <c r="AD132" s="208"/>
      <c r="AE132" s="488"/>
      <c r="AF132" s="489"/>
      <c r="AG132" s="489"/>
      <c r="AH132" s="490"/>
      <c r="AI132" s="488"/>
      <c r="AJ132" s="489"/>
      <c r="AK132" s="489"/>
      <c r="AL132" s="490"/>
      <c r="AM132" s="488"/>
      <c r="AN132" s="489"/>
      <c r="AO132" s="489"/>
      <c r="AP132" s="490"/>
      <c r="AQ132" s="488"/>
      <c r="AR132" s="489"/>
      <c r="AS132" s="489"/>
      <c r="AT132" s="490"/>
      <c r="AU132" s="488"/>
      <c r="AV132" s="489"/>
      <c r="AW132" s="489"/>
      <c r="AX132" s="490"/>
      <c r="AY132" s="488"/>
      <c r="AZ132" s="489"/>
      <c r="BA132" s="489"/>
      <c r="BB132" s="490"/>
      <c r="BC132" s="488"/>
      <c r="BD132" s="489"/>
      <c r="BE132" s="489"/>
      <c r="BF132" s="490"/>
      <c r="BG132" s="202" t="str">
        <f t="shared" si="54"/>
        <v>n.é.</v>
      </c>
      <c r="BH132" s="203"/>
    </row>
    <row r="133" spans="1:60" ht="20.100000000000001" customHeight="1">
      <c r="A133" s="438">
        <v>122</v>
      </c>
      <c r="B133" s="363"/>
      <c r="C133" s="224" t="s">
        <v>76</v>
      </c>
      <c r="D133" s="225"/>
      <c r="E133" s="225"/>
      <c r="F133" s="225"/>
      <c r="G133" s="225"/>
      <c r="H133" s="225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25"/>
      <c r="Y133" s="225"/>
      <c r="Z133" s="225"/>
      <c r="AA133" s="225"/>
      <c r="AB133" s="226"/>
      <c r="AC133" s="207" t="s">
        <v>98</v>
      </c>
      <c r="AD133" s="208"/>
      <c r="AE133" s="488"/>
      <c r="AF133" s="489"/>
      <c r="AG133" s="489"/>
      <c r="AH133" s="490"/>
      <c r="AI133" s="488"/>
      <c r="AJ133" s="489"/>
      <c r="AK133" s="489"/>
      <c r="AL133" s="490"/>
      <c r="AM133" s="488"/>
      <c r="AN133" s="489"/>
      <c r="AO133" s="489"/>
      <c r="AP133" s="490"/>
      <c r="AQ133" s="488"/>
      <c r="AR133" s="489"/>
      <c r="AS133" s="489"/>
      <c r="AT133" s="490"/>
      <c r="AU133" s="488"/>
      <c r="AV133" s="489"/>
      <c r="AW133" s="489"/>
      <c r="AX133" s="490"/>
      <c r="AY133" s="488"/>
      <c r="AZ133" s="489"/>
      <c r="BA133" s="489"/>
      <c r="BB133" s="490"/>
      <c r="BC133" s="488"/>
      <c r="BD133" s="489"/>
      <c r="BE133" s="489"/>
      <c r="BF133" s="490"/>
      <c r="BG133" s="202" t="str">
        <f t="shared" si="54"/>
        <v>n.é.</v>
      </c>
      <c r="BH133" s="203"/>
    </row>
    <row r="134" spans="1:60" ht="20.100000000000001" customHeight="1">
      <c r="A134" s="439">
        <v>123</v>
      </c>
      <c r="B134" s="423"/>
      <c r="C134" s="164" t="s">
        <v>478</v>
      </c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6"/>
      <c r="AC134" s="230" t="s">
        <v>99</v>
      </c>
      <c r="AD134" s="231"/>
      <c r="AE134" s="459">
        <f>SUM(AE132:AH133)</f>
        <v>0</v>
      </c>
      <c r="AF134" s="460"/>
      <c r="AG134" s="460"/>
      <c r="AH134" s="461"/>
      <c r="AI134" s="459">
        <f t="shared" ref="AI134" si="107">SUM(AI132:AL133)</f>
        <v>0</v>
      </c>
      <c r="AJ134" s="460"/>
      <c r="AK134" s="460"/>
      <c r="AL134" s="461"/>
      <c r="AM134" s="459">
        <f t="shared" ref="AM134" si="108">SUM(AM132:AP133)</f>
        <v>0</v>
      </c>
      <c r="AN134" s="460"/>
      <c r="AO134" s="460"/>
      <c r="AP134" s="461"/>
      <c r="AQ134" s="459">
        <f t="shared" ref="AQ134" si="109">SUM(AQ132:AT133)</f>
        <v>0</v>
      </c>
      <c r="AR134" s="460"/>
      <c r="AS134" s="460"/>
      <c r="AT134" s="461"/>
      <c r="AU134" s="459">
        <f t="shared" ref="AU134" si="110">SUM(AU132:AX133)</f>
        <v>0</v>
      </c>
      <c r="AV134" s="460"/>
      <c r="AW134" s="460"/>
      <c r="AX134" s="461"/>
      <c r="AY134" s="459">
        <f t="shared" ref="AY134" si="111">SUM(AY132:BB133)</f>
        <v>0</v>
      </c>
      <c r="AZ134" s="460"/>
      <c r="BA134" s="460"/>
      <c r="BB134" s="461"/>
      <c r="BC134" s="459">
        <f t="shared" ref="BC134" si="112">SUM(BC132:BF133)</f>
        <v>0</v>
      </c>
      <c r="BD134" s="460"/>
      <c r="BE134" s="460"/>
      <c r="BF134" s="461"/>
      <c r="BG134" s="172" t="str">
        <f t="shared" si="54"/>
        <v>n.é.</v>
      </c>
      <c r="BH134" s="173"/>
    </row>
    <row r="135" spans="1:60" ht="20.100000000000001" customHeight="1">
      <c r="A135" s="438">
        <v>124</v>
      </c>
      <c r="B135" s="363"/>
      <c r="C135" s="224" t="s">
        <v>77</v>
      </c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6"/>
      <c r="AC135" s="207" t="s">
        <v>100</v>
      </c>
      <c r="AD135" s="208"/>
      <c r="AE135" s="488">
        <v>661</v>
      </c>
      <c r="AF135" s="489"/>
      <c r="AG135" s="489"/>
      <c r="AH135" s="490"/>
      <c r="AI135" s="488">
        <v>464</v>
      </c>
      <c r="AJ135" s="489"/>
      <c r="AK135" s="489"/>
      <c r="AL135" s="490"/>
      <c r="AM135" s="488">
        <v>0</v>
      </c>
      <c r="AN135" s="489"/>
      <c r="AO135" s="489"/>
      <c r="AP135" s="490"/>
      <c r="AQ135" s="488">
        <v>399</v>
      </c>
      <c r="AR135" s="489"/>
      <c r="AS135" s="489"/>
      <c r="AT135" s="490"/>
      <c r="AU135" s="488">
        <v>0</v>
      </c>
      <c r="AV135" s="489"/>
      <c r="AW135" s="489"/>
      <c r="AX135" s="490"/>
      <c r="AY135" s="488">
        <v>0</v>
      </c>
      <c r="AZ135" s="489"/>
      <c r="BA135" s="489"/>
      <c r="BB135" s="490"/>
      <c r="BC135" s="488">
        <v>399</v>
      </c>
      <c r="BD135" s="489"/>
      <c r="BE135" s="489"/>
      <c r="BF135" s="490"/>
      <c r="BG135" s="202">
        <f t="shared" si="54"/>
        <v>0.85991379310344829</v>
      </c>
      <c r="BH135" s="203"/>
    </row>
    <row r="136" spans="1:60" ht="20.100000000000001" customHeight="1">
      <c r="A136" s="438">
        <v>125</v>
      </c>
      <c r="B136" s="363"/>
      <c r="C136" s="224" t="s">
        <v>78</v>
      </c>
      <c r="D136" s="225"/>
      <c r="E136" s="225"/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6"/>
      <c r="AC136" s="207" t="s">
        <v>101</v>
      </c>
      <c r="AD136" s="208"/>
      <c r="AE136" s="488"/>
      <c r="AF136" s="489"/>
      <c r="AG136" s="489"/>
      <c r="AH136" s="490"/>
      <c r="AI136" s="488"/>
      <c r="AJ136" s="489"/>
      <c r="AK136" s="489"/>
      <c r="AL136" s="490"/>
      <c r="AM136" s="488"/>
      <c r="AN136" s="489"/>
      <c r="AO136" s="489"/>
      <c r="AP136" s="490"/>
      <c r="AQ136" s="488"/>
      <c r="AR136" s="489"/>
      <c r="AS136" s="489"/>
      <c r="AT136" s="490"/>
      <c r="AU136" s="488"/>
      <c r="AV136" s="489"/>
      <c r="AW136" s="489"/>
      <c r="AX136" s="490"/>
      <c r="AY136" s="488"/>
      <c r="AZ136" s="489"/>
      <c r="BA136" s="489"/>
      <c r="BB136" s="490"/>
      <c r="BC136" s="488"/>
      <c r="BD136" s="489"/>
      <c r="BE136" s="489"/>
      <c r="BF136" s="490"/>
      <c r="BG136" s="202" t="str">
        <f t="shared" si="54"/>
        <v>n.é.</v>
      </c>
      <c r="BH136" s="203"/>
    </row>
    <row r="137" spans="1:60" ht="20.100000000000001" customHeight="1">
      <c r="A137" s="438">
        <v>126</v>
      </c>
      <c r="B137" s="363"/>
      <c r="C137" s="224" t="s">
        <v>79</v>
      </c>
      <c r="D137" s="225"/>
      <c r="E137" s="225"/>
      <c r="F137" s="225"/>
      <c r="G137" s="225"/>
      <c r="H137" s="225"/>
      <c r="I137" s="22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6"/>
      <c r="AC137" s="207" t="s">
        <v>102</v>
      </c>
      <c r="AD137" s="208"/>
      <c r="AE137" s="488"/>
      <c r="AF137" s="489"/>
      <c r="AG137" s="489"/>
      <c r="AH137" s="490"/>
      <c r="AI137" s="488"/>
      <c r="AJ137" s="489"/>
      <c r="AK137" s="489"/>
      <c r="AL137" s="490"/>
      <c r="AM137" s="488"/>
      <c r="AN137" s="489"/>
      <c r="AO137" s="489"/>
      <c r="AP137" s="490"/>
      <c r="AQ137" s="488"/>
      <c r="AR137" s="489"/>
      <c r="AS137" s="489"/>
      <c r="AT137" s="490"/>
      <c r="AU137" s="488"/>
      <c r="AV137" s="489"/>
      <c r="AW137" s="489"/>
      <c r="AX137" s="490"/>
      <c r="AY137" s="488"/>
      <c r="AZ137" s="489"/>
      <c r="BA137" s="489"/>
      <c r="BB137" s="490"/>
      <c r="BC137" s="488"/>
      <c r="BD137" s="489"/>
      <c r="BE137" s="489"/>
      <c r="BF137" s="490"/>
      <c r="BG137" s="202" t="str">
        <f t="shared" si="54"/>
        <v>n.é.</v>
      </c>
      <c r="BH137" s="203"/>
    </row>
    <row r="138" spans="1:60" ht="20.100000000000001" customHeight="1">
      <c r="A138" s="438">
        <v>127</v>
      </c>
      <c r="B138" s="363"/>
      <c r="C138" s="224" t="s">
        <v>80</v>
      </c>
      <c r="D138" s="225"/>
      <c r="E138" s="225"/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25"/>
      <c r="Y138" s="225"/>
      <c r="Z138" s="225"/>
      <c r="AA138" s="225"/>
      <c r="AB138" s="226"/>
      <c r="AC138" s="207" t="s">
        <v>103</v>
      </c>
      <c r="AD138" s="208"/>
      <c r="AE138" s="488"/>
      <c r="AF138" s="489"/>
      <c r="AG138" s="489"/>
      <c r="AH138" s="490"/>
      <c r="AI138" s="488"/>
      <c r="AJ138" s="489"/>
      <c r="AK138" s="489"/>
      <c r="AL138" s="490"/>
      <c r="AM138" s="488"/>
      <c r="AN138" s="489"/>
      <c r="AO138" s="489"/>
      <c r="AP138" s="490"/>
      <c r="AQ138" s="488"/>
      <c r="AR138" s="489"/>
      <c r="AS138" s="489"/>
      <c r="AT138" s="490"/>
      <c r="AU138" s="488"/>
      <c r="AV138" s="489"/>
      <c r="AW138" s="489"/>
      <c r="AX138" s="490"/>
      <c r="AY138" s="488"/>
      <c r="AZ138" s="489"/>
      <c r="BA138" s="489"/>
      <c r="BB138" s="490"/>
      <c r="BC138" s="488"/>
      <c r="BD138" s="489"/>
      <c r="BE138" s="489"/>
      <c r="BF138" s="490"/>
      <c r="BG138" s="202" t="str">
        <f t="shared" si="54"/>
        <v>n.é.</v>
      </c>
      <c r="BH138" s="203"/>
    </row>
    <row r="139" spans="1:60" ht="20.100000000000001" customHeight="1">
      <c r="A139" s="438">
        <v>128</v>
      </c>
      <c r="B139" s="363"/>
      <c r="C139" s="224" t="s">
        <v>81</v>
      </c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  <c r="Z139" s="225"/>
      <c r="AA139" s="225"/>
      <c r="AB139" s="226"/>
      <c r="AC139" s="207" t="s">
        <v>104</v>
      </c>
      <c r="AD139" s="208"/>
      <c r="AE139" s="488"/>
      <c r="AF139" s="489"/>
      <c r="AG139" s="489"/>
      <c r="AH139" s="490"/>
      <c r="AI139" s="488"/>
      <c r="AJ139" s="489"/>
      <c r="AK139" s="489"/>
      <c r="AL139" s="490"/>
      <c r="AM139" s="488"/>
      <c r="AN139" s="489"/>
      <c r="AO139" s="489"/>
      <c r="AP139" s="490"/>
      <c r="AQ139" s="488"/>
      <c r="AR139" s="489"/>
      <c r="AS139" s="489"/>
      <c r="AT139" s="490"/>
      <c r="AU139" s="488"/>
      <c r="AV139" s="489"/>
      <c r="AW139" s="489"/>
      <c r="AX139" s="490"/>
      <c r="AY139" s="488"/>
      <c r="AZ139" s="489"/>
      <c r="BA139" s="489"/>
      <c r="BB139" s="490"/>
      <c r="BC139" s="488"/>
      <c r="BD139" s="489"/>
      <c r="BE139" s="489"/>
      <c r="BF139" s="490"/>
      <c r="BG139" s="202" t="str">
        <f t="shared" si="54"/>
        <v>n.é.</v>
      </c>
      <c r="BH139" s="203"/>
    </row>
    <row r="140" spans="1:60" ht="20.100000000000001" customHeight="1">
      <c r="A140" s="439">
        <v>129</v>
      </c>
      <c r="B140" s="423"/>
      <c r="C140" s="164" t="s">
        <v>479</v>
      </c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6"/>
      <c r="AC140" s="230" t="s">
        <v>105</v>
      </c>
      <c r="AD140" s="231"/>
      <c r="AE140" s="459">
        <f>SUM(AE135:AH139)</f>
        <v>661</v>
      </c>
      <c r="AF140" s="460"/>
      <c r="AG140" s="460"/>
      <c r="AH140" s="461"/>
      <c r="AI140" s="459">
        <f t="shared" ref="AI140" si="113">SUM(AI135:AL139)</f>
        <v>464</v>
      </c>
      <c r="AJ140" s="460"/>
      <c r="AK140" s="460"/>
      <c r="AL140" s="461"/>
      <c r="AM140" s="459">
        <f t="shared" ref="AM140" si="114">SUM(AM135:AP139)</f>
        <v>0</v>
      </c>
      <c r="AN140" s="460"/>
      <c r="AO140" s="460"/>
      <c r="AP140" s="461"/>
      <c r="AQ140" s="459">
        <f t="shared" ref="AQ140" si="115">SUM(AQ135:AT139)</f>
        <v>399</v>
      </c>
      <c r="AR140" s="460"/>
      <c r="AS140" s="460"/>
      <c r="AT140" s="461"/>
      <c r="AU140" s="459">
        <f t="shared" ref="AU140" si="116">SUM(AU135:AX139)</f>
        <v>0</v>
      </c>
      <c r="AV140" s="460"/>
      <c r="AW140" s="460"/>
      <c r="AX140" s="461"/>
      <c r="AY140" s="459">
        <f t="shared" ref="AY140" si="117">SUM(AY135:BB139)</f>
        <v>0</v>
      </c>
      <c r="AZ140" s="460"/>
      <c r="BA140" s="460"/>
      <c r="BB140" s="461"/>
      <c r="BC140" s="459">
        <f t="shared" ref="BC140" si="118">SUM(BC135:BF139)</f>
        <v>399</v>
      </c>
      <c r="BD140" s="460"/>
      <c r="BE140" s="460"/>
      <c r="BF140" s="461"/>
      <c r="BG140" s="172">
        <f t="shared" si="54"/>
        <v>0.85991379310344829</v>
      </c>
      <c r="BH140" s="173"/>
    </row>
    <row r="141" spans="1:60" ht="20.100000000000001" customHeight="1">
      <c r="A141" s="439">
        <v>130</v>
      </c>
      <c r="B141" s="423"/>
      <c r="C141" s="164" t="s">
        <v>619</v>
      </c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6"/>
      <c r="AC141" s="230" t="s">
        <v>57</v>
      </c>
      <c r="AD141" s="231"/>
      <c r="AE141" s="459">
        <f>AE117+AE120+AE131+AE134+AE140</f>
        <v>3218</v>
      </c>
      <c r="AF141" s="460"/>
      <c r="AG141" s="460"/>
      <c r="AH141" s="461"/>
      <c r="AI141" s="459">
        <f t="shared" ref="AI141" si="119">AI117+AI120+AI131+AI134+AI140</f>
        <v>2671</v>
      </c>
      <c r="AJ141" s="460"/>
      <c r="AK141" s="460"/>
      <c r="AL141" s="461"/>
      <c r="AM141" s="459">
        <f t="shared" ref="AM141" si="120">AM117+AM120+AM131+AM134+AM140</f>
        <v>0</v>
      </c>
      <c r="AN141" s="460"/>
      <c r="AO141" s="460"/>
      <c r="AP141" s="461"/>
      <c r="AQ141" s="459">
        <f t="shared" ref="AQ141" si="121">AQ117+AQ120+AQ131+AQ134+AQ140</f>
        <v>2370</v>
      </c>
      <c r="AR141" s="460"/>
      <c r="AS141" s="460"/>
      <c r="AT141" s="461"/>
      <c r="AU141" s="459">
        <f t="shared" ref="AU141" si="122">AU117+AU120+AU131+AU134+AU140</f>
        <v>0</v>
      </c>
      <c r="AV141" s="460"/>
      <c r="AW141" s="460"/>
      <c r="AX141" s="461"/>
      <c r="AY141" s="459">
        <f t="shared" ref="AY141" si="123">AY117+AY120+AY131+AY134+AY140</f>
        <v>0</v>
      </c>
      <c r="AZ141" s="460"/>
      <c r="BA141" s="460"/>
      <c r="BB141" s="461"/>
      <c r="BC141" s="459">
        <f t="shared" ref="BC141" si="124">BC117+BC120+BC131+BC134+BC140</f>
        <v>2370</v>
      </c>
      <c r="BD141" s="460"/>
      <c r="BE141" s="460"/>
      <c r="BF141" s="461"/>
      <c r="BG141" s="172">
        <f t="shared" si="54"/>
        <v>0.88730812429801575</v>
      </c>
      <c r="BH141" s="173"/>
    </row>
    <row r="142" spans="1:60" ht="20.100000000000001" customHeight="1">
      <c r="A142" s="438">
        <v>131</v>
      </c>
      <c r="B142" s="363"/>
      <c r="C142" s="174" t="s">
        <v>108</v>
      </c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6"/>
      <c r="AC142" s="207" t="s">
        <v>116</v>
      </c>
      <c r="AD142" s="208"/>
      <c r="AE142" s="488"/>
      <c r="AF142" s="489"/>
      <c r="AG142" s="489"/>
      <c r="AH142" s="490"/>
      <c r="AI142" s="488"/>
      <c r="AJ142" s="489"/>
      <c r="AK142" s="489"/>
      <c r="AL142" s="490"/>
      <c r="AM142" s="488"/>
      <c r="AN142" s="489"/>
      <c r="AO142" s="489"/>
      <c r="AP142" s="490"/>
      <c r="AQ142" s="488"/>
      <c r="AR142" s="489"/>
      <c r="AS142" s="489"/>
      <c r="AT142" s="490"/>
      <c r="AU142" s="488"/>
      <c r="AV142" s="489"/>
      <c r="AW142" s="489"/>
      <c r="AX142" s="490"/>
      <c r="AY142" s="488"/>
      <c r="AZ142" s="489"/>
      <c r="BA142" s="489"/>
      <c r="BB142" s="490"/>
      <c r="BC142" s="488"/>
      <c r="BD142" s="489"/>
      <c r="BE142" s="489"/>
      <c r="BF142" s="490"/>
      <c r="BG142" s="202" t="str">
        <f t="shared" si="54"/>
        <v>n.é.</v>
      </c>
      <c r="BH142" s="203"/>
    </row>
    <row r="143" spans="1:60" ht="20.100000000000001" customHeight="1">
      <c r="A143" s="438">
        <v>132</v>
      </c>
      <c r="B143" s="363"/>
      <c r="C143" s="174" t="s">
        <v>109</v>
      </c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6"/>
      <c r="AC143" s="207" t="s">
        <v>117</v>
      </c>
      <c r="AD143" s="208"/>
      <c r="AE143" s="488"/>
      <c r="AF143" s="489"/>
      <c r="AG143" s="489"/>
      <c r="AH143" s="490"/>
      <c r="AI143" s="488"/>
      <c r="AJ143" s="489"/>
      <c r="AK143" s="489"/>
      <c r="AL143" s="490"/>
      <c r="AM143" s="488"/>
      <c r="AN143" s="489"/>
      <c r="AO143" s="489"/>
      <c r="AP143" s="490"/>
      <c r="AQ143" s="488"/>
      <c r="AR143" s="489"/>
      <c r="AS143" s="489"/>
      <c r="AT143" s="490"/>
      <c r="AU143" s="488"/>
      <c r="AV143" s="489"/>
      <c r="AW143" s="489"/>
      <c r="AX143" s="490"/>
      <c r="AY143" s="488"/>
      <c r="AZ143" s="489"/>
      <c r="BA143" s="489"/>
      <c r="BB143" s="490"/>
      <c r="BC143" s="488"/>
      <c r="BD143" s="489"/>
      <c r="BE143" s="489"/>
      <c r="BF143" s="490"/>
      <c r="BG143" s="202" t="str">
        <f t="shared" si="54"/>
        <v>n.é.</v>
      </c>
      <c r="BH143" s="203"/>
    </row>
    <row r="144" spans="1:60" ht="20.100000000000001" customHeight="1">
      <c r="A144" s="438">
        <v>133</v>
      </c>
      <c r="B144" s="363"/>
      <c r="C144" s="238" t="s">
        <v>110</v>
      </c>
      <c r="D144" s="239"/>
      <c r="E144" s="239"/>
      <c r="F144" s="239"/>
      <c r="G144" s="239"/>
      <c r="H144" s="239"/>
      <c r="I144" s="239"/>
      <c r="J144" s="239"/>
      <c r="K144" s="239"/>
      <c r="L144" s="239"/>
      <c r="M144" s="239"/>
      <c r="N144" s="239"/>
      <c r="O144" s="239"/>
      <c r="P144" s="239"/>
      <c r="Q144" s="239"/>
      <c r="R144" s="239"/>
      <c r="S144" s="239"/>
      <c r="T144" s="239"/>
      <c r="U144" s="239"/>
      <c r="V144" s="239"/>
      <c r="W144" s="239"/>
      <c r="X144" s="239"/>
      <c r="Y144" s="239"/>
      <c r="Z144" s="239"/>
      <c r="AA144" s="239"/>
      <c r="AB144" s="240"/>
      <c r="AC144" s="207" t="s">
        <v>118</v>
      </c>
      <c r="AD144" s="208"/>
      <c r="AE144" s="488"/>
      <c r="AF144" s="489"/>
      <c r="AG144" s="489"/>
      <c r="AH144" s="490"/>
      <c r="AI144" s="488"/>
      <c r="AJ144" s="489"/>
      <c r="AK144" s="489"/>
      <c r="AL144" s="490"/>
      <c r="AM144" s="488"/>
      <c r="AN144" s="489"/>
      <c r="AO144" s="489"/>
      <c r="AP144" s="490"/>
      <c r="AQ144" s="488"/>
      <c r="AR144" s="489"/>
      <c r="AS144" s="489"/>
      <c r="AT144" s="490"/>
      <c r="AU144" s="488"/>
      <c r="AV144" s="489"/>
      <c r="AW144" s="489"/>
      <c r="AX144" s="490"/>
      <c r="AY144" s="488"/>
      <c r="AZ144" s="489"/>
      <c r="BA144" s="489"/>
      <c r="BB144" s="490"/>
      <c r="BC144" s="488"/>
      <c r="BD144" s="489"/>
      <c r="BE144" s="489"/>
      <c r="BF144" s="490"/>
      <c r="BG144" s="202" t="str">
        <f t="shared" si="54"/>
        <v>n.é.</v>
      </c>
      <c r="BH144" s="203"/>
    </row>
    <row r="145" spans="1:60" ht="20.100000000000001" customHeight="1">
      <c r="A145" s="438">
        <v>134</v>
      </c>
      <c r="B145" s="363"/>
      <c r="C145" s="238" t="s">
        <v>111</v>
      </c>
      <c r="D145" s="239"/>
      <c r="E145" s="239"/>
      <c r="F145" s="239"/>
      <c r="G145" s="239"/>
      <c r="H145" s="239"/>
      <c r="I145" s="239"/>
      <c r="J145" s="239"/>
      <c r="K145" s="239"/>
      <c r="L145" s="239"/>
      <c r="M145" s="239"/>
      <c r="N145" s="239"/>
      <c r="O145" s="239"/>
      <c r="P145" s="239"/>
      <c r="Q145" s="239"/>
      <c r="R145" s="239"/>
      <c r="S145" s="239"/>
      <c r="T145" s="239"/>
      <c r="U145" s="239"/>
      <c r="V145" s="239"/>
      <c r="W145" s="239"/>
      <c r="X145" s="239"/>
      <c r="Y145" s="239"/>
      <c r="Z145" s="239"/>
      <c r="AA145" s="239"/>
      <c r="AB145" s="240"/>
      <c r="AC145" s="207" t="s">
        <v>119</v>
      </c>
      <c r="AD145" s="208"/>
      <c r="AE145" s="488"/>
      <c r="AF145" s="489"/>
      <c r="AG145" s="489"/>
      <c r="AH145" s="490"/>
      <c r="AI145" s="488"/>
      <c r="AJ145" s="489"/>
      <c r="AK145" s="489"/>
      <c r="AL145" s="490"/>
      <c r="AM145" s="488"/>
      <c r="AN145" s="489"/>
      <c r="AO145" s="489"/>
      <c r="AP145" s="490"/>
      <c r="AQ145" s="488"/>
      <c r="AR145" s="489"/>
      <c r="AS145" s="489"/>
      <c r="AT145" s="490"/>
      <c r="AU145" s="488"/>
      <c r="AV145" s="489"/>
      <c r="AW145" s="489"/>
      <c r="AX145" s="490"/>
      <c r="AY145" s="488"/>
      <c r="AZ145" s="489"/>
      <c r="BA145" s="489"/>
      <c r="BB145" s="490"/>
      <c r="BC145" s="488"/>
      <c r="BD145" s="489"/>
      <c r="BE145" s="489"/>
      <c r="BF145" s="490"/>
      <c r="BG145" s="202" t="str">
        <f t="shared" si="54"/>
        <v>n.é.</v>
      </c>
      <c r="BH145" s="203"/>
    </row>
    <row r="146" spans="1:60" ht="20.100000000000001" customHeight="1">
      <c r="A146" s="438">
        <v>135</v>
      </c>
      <c r="B146" s="363"/>
      <c r="C146" s="238" t="s">
        <v>112</v>
      </c>
      <c r="D146" s="239"/>
      <c r="E146" s="239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  <c r="AB146" s="240"/>
      <c r="AC146" s="207" t="s">
        <v>120</v>
      </c>
      <c r="AD146" s="208"/>
      <c r="AE146" s="488"/>
      <c r="AF146" s="489"/>
      <c r="AG146" s="489"/>
      <c r="AH146" s="490"/>
      <c r="AI146" s="488"/>
      <c r="AJ146" s="489"/>
      <c r="AK146" s="489"/>
      <c r="AL146" s="490"/>
      <c r="AM146" s="488"/>
      <c r="AN146" s="489"/>
      <c r="AO146" s="489"/>
      <c r="AP146" s="490"/>
      <c r="AQ146" s="488"/>
      <c r="AR146" s="489"/>
      <c r="AS146" s="489"/>
      <c r="AT146" s="490"/>
      <c r="AU146" s="488"/>
      <c r="AV146" s="489"/>
      <c r="AW146" s="489"/>
      <c r="AX146" s="490"/>
      <c r="AY146" s="488"/>
      <c r="AZ146" s="489"/>
      <c r="BA146" s="489"/>
      <c r="BB146" s="490"/>
      <c r="BC146" s="488"/>
      <c r="BD146" s="489"/>
      <c r="BE146" s="489"/>
      <c r="BF146" s="490"/>
      <c r="BG146" s="202" t="str">
        <f t="shared" si="54"/>
        <v>n.é.</v>
      </c>
      <c r="BH146" s="203"/>
    </row>
    <row r="147" spans="1:60" ht="20.100000000000001" customHeight="1">
      <c r="A147" s="438">
        <v>136</v>
      </c>
      <c r="B147" s="363"/>
      <c r="C147" s="174" t="s">
        <v>113</v>
      </c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6"/>
      <c r="AC147" s="207" t="s">
        <v>121</v>
      </c>
      <c r="AD147" s="208"/>
      <c r="AE147" s="488"/>
      <c r="AF147" s="489"/>
      <c r="AG147" s="489"/>
      <c r="AH147" s="490"/>
      <c r="AI147" s="488"/>
      <c r="AJ147" s="489"/>
      <c r="AK147" s="489"/>
      <c r="AL147" s="490"/>
      <c r="AM147" s="488"/>
      <c r="AN147" s="489"/>
      <c r="AO147" s="489"/>
      <c r="AP147" s="490"/>
      <c r="AQ147" s="488"/>
      <c r="AR147" s="489"/>
      <c r="AS147" s="489"/>
      <c r="AT147" s="490"/>
      <c r="AU147" s="488"/>
      <c r="AV147" s="489"/>
      <c r="AW147" s="489"/>
      <c r="AX147" s="490"/>
      <c r="AY147" s="488"/>
      <c r="AZ147" s="489"/>
      <c r="BA147" s="489"/>
      <c r="BB147" s="490"/>
      <c r="BC147" s="488"/>
      <c r="BD147" s="489"/>
      <c r="BE147" s="489"/>
      <c r="BF147" s="490"/>
      <c r="BG147" s="202" t="str">
        <f t="shared" si="54"/>
        <v>n.é.</v>
      </c>
      <c r="BH147" s="203"/>
    </row>
    <row r="148" spans="1:60" ht="20.100000000000001" customHeight="1">
      <c r="A148" s="438">
        <v>137</v>
      </c>
      <c r="B148" s="363"/>
      <c r="C148" s="174" t="s">
        <v>114</v>
      </c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6"/>
      <c r="AC148" s="207" t="s">
        <v>122</v>
      </c>
      <c r="AD148" s="208"/>
      <c r="AE148" s="488"/>
      <c r="AF148" s="489"/>
      <c r="AG148" s="489"/>
      <c r="AH148" s="490"/>
      <c r="AI148" s="488"/>
      <c r="AJ148" s="489"/>
      <c r="AK148" s="489"/>
      <c r="AL148" s="490"/>
      <c r="AM148" s="488"/>
      <c r="AN148" s="489"/>
      <c r="AO148" s="489"/>
      <c r="AP148" s="490"/>
      <c r="AQ148" s="488"/>
      <c r="AR148" s="489"/>
      <c r="AS148" s="489"/>
      <c r="AT148" s="490"/>
      <c r="AU148" s="488"/>
      <c r="AV148" s="489"/>
      <c r="AW148" s="489"/>
      <c r="AX148" s="490"/>
      <c r="AY148" s="488"/>
      <c r="AZ148" s="489"/>
      <c r="BA148" s="489"/>
      <c r="BB148" s="490"/>
      <c r="BC148" s="488"/>
      <c r="BD148" s="489"/>
      <c r="BE148" s="489"/>
      <c r="BF148" s="490"/>
      <c r="BG148" s="202" t="str">
        <f t="shared" ref="BG148:BG210" si="125">IF(AI148&gt;0,BC148/AI148,"n.é.")</f>
        <v>n.é.</v>
      </c>
      <c r="BH148" s="203"/>
    </row>
    <row r="149" spans="1:60" ht="20.100000000000001" customHeight="1">
      <c r="A149" s="438">
        <v>138</v>
      </c>
      <c r="B149" s="363"/>
      <c r="C149" s="174" t="s">
        <v>115</v>
      </c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6"/>
      <c r="AC149" s="207" t="s">
        <v>123</v>
      </c>
      <c r="AD149" s="208"/>
      <c r="AE149" s="488"/>
      <c r="AF149" s="489"/>
      <c r="AG149" s="489"/>
      <c r="AH149" s="490"/>
      <c r="AI149" s="488"/>
      <c r="AJ149" s="489"/>
      <c r="AK149" s="489"/>
      <c r="AL149" s="490"/>
      <c r="AM149" s="488"/>
      <c r="AN149" s="489"/>
      <c r="AO149" s="489"/>
      <c r="AP149" s="490"/>
      <c r="AQ149" s="488"/>
      <c r="AR149" s="489"/>
      <c r="AS149" s="489"/>
      <c r="AT149" s="490"/>
      <c r="AU149" s="488"/>
      <c r="AV149" s="489"/>
      <c r="AW149" s="489"/>
      <c r="AX149" s="490"/>
      <c r="AY149" s="488"/>
      <c r="AZ149" s="489"/>
      <c r="BA149" s="489"/>
      <c r="BB149" s="490"/>
      <c r="BC149" s="488"/>
      <c r="BD149" s="489"/>
      <c r="BE149" s="489"/>
      <c r="BF149" s="490"/>
      <c r="BG149" s="202" t="str">
        <f t="shared" si="125"/>
        <v>n.é.</v>
      </c>
      <c r="BH149" s="203"/>
    </row>
    <row r="150" spans="1:60" ht="20.100000000000001" customHeight="1">
      <c r="A150" s="439">
        <v>139</v>
      </c>
      <c r="B150" s="423"/>
      <c r="C150" s="177" t="s">
        <v>480</v>
      </c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9"/>
      <c r="AC150" s="230" t="s">
        <v>58</v>
      </c>
      <c r="AD150" s="231"/>
      <c r="AE150" s="459">
        <f>SUM(AE142:AH149)</f>
        <v>0</v>
      </c>
      <c r="AF150" s="460"/>
      <c r="AG150" s="460"/>
      <c r="AH150" s="461"/>
      <c r="AI150" s="459">
        <f t="shared" ref="AI150" si="126">SUM(AI142:AL149)</f>
        <v>0</v>
      </c>
      <c r="AJ150" s="460"/>
      <c r="AK150" s="460"/>
      <c r="AL150" s="461"/>
      <c r="AM150" s="459">
        <f t="shared" ref="AM150" si="127">SUM(AM142:AP149)</f>
        <v>0</v>
      </c>
      <c r="AN150" s="460"/>
      <c r="AO150" s="460"/>
      <c r="AP150" s="461"/>
      <c r="AQ150" s="459">
        <f t="shared" ref="AQ150" si="128">SUM(AQ142:AT149)</f>
        <v>0</v>
      </c>
      <c r="AR150" s="460"/>
      <c r="AS150" s="460"/>
      <c r="AT150" s="461"/>
      <c r="AU150" s="459">
        <f t="shared" ref="AU150" si="129">SUM(AU142:AX149)</f>
        <v>0</v>
      </c>
      <c r="AV150" s="460"/>
      <c r="AW150" s="460"/>
      <c r="AX150" s="461"/>
      <c r="AY150" s="459">
        <f t="shared" ref="AY150" si="130">SUM(AY142:BB149)</f>
        <v>0</v>
      </c>
      <c r="AZ150" s="460"/>
      <c r="BA150" s="460"/>
      <c r="BB150" s="461"/>
      <c r="BC150" s="459">
        <f t="shared" ref="BC150" si="131">SUM(BC142:BF149)</f>
        <v>0</v>
      </c>
      <c r="BD150" s="460"/>
      <c r="BE150" s="460"/>
      <c r="BF150" s="461"/>
      <c r="BG150" s="172" t="str">
        <f t="shared" si="125"/>
        <v>n.é.</v>
      </c>
      <c r="BH150" s="173"/>
    </row>
    <row r="151" spans="1:60" ht="20.100000000000001" customHeight="1">
      <c r="A151" s="438">
        <v>140</v>
      </c>
      <c r="B151" s="363"/>
      <c r="C151" s="241" t="s">
        <v>143</v>
      </c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3"/>
      <c r="AC151" s="207" t="s">
        <v>131</v>
      </c>
      <c r="AD151" s="208"/>
      <c r="AE151" s="488"/>
      <c r="AF151" s="489"/>
      <c r="AG151" s="489"/>
      <c r="AH151" s="490"/>
      <c r="AI151" s="488"/>
      <c r="AJ151" s="489"/>
      <c r="AK151" s="489"/>
      <c r="AL151" s="490"/>
      <c r="AM151" s="488"/>
      <c r="AN151" s="489"/>
      <c r="AO151" s="489"/>
      <c r="AP151" s="490"/>
      <c r="AQ151" s="488"/>
      <c r="AR151" s="489"/>
      <c r="AS151" s="489"/>
      <c r="AT151" s="490"/>
      <c r="AU151" s="488"/>
      <c r="AV151" s="489"/>
      <c r="AW151" s="489"/>
      <c r="AX151" s="490"/>
      <c r="AY151" s="488"/>
      <c r="AZ151" s="489"/>
      <c r="BA151" s="489"/>
      <c r="BB151" s="490"/>
      <c r="BC151" s="488"/>
      <c r="BD151" s="489"/>
      <c r="BE151" s="489"/>
      <c r="BF151" s="490"/>
      <c r="BG151" s="202" t="str">
        <f t="shared" si="125"/>
        <v>n.é.</v>
      </c>
      <c r="BH151" s="203"/>
    </row>
    <row r="152" spans="1:60" ht="20.100000000000001" customHeight="1">
      <c r="A152" s="438">
        <v>141</v>
      </c>
      <c r="B152" s="363"/>
      <c r="C152" s="241" t="s">
        <v>144</v>
      </c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3"/>
      <c r="AC152" s="207" t="s">
        <v>132</v>
      </c>
      <c r="AD152" s="208"/>
      <c r="AE152" s="488">
        <v>0</v>
      </c>
      <c r="AF152" s="489"/>
      <c r="AG152" s="489"/>
      <c r="AH152" s="490"/>
      <c r="AI152" s="488">
        <v>247</v>
      </c>
      <c r="AJ152" s="489"/>
      <c r="AK152" s="489"/>
      <c r="AL152" s="490"/>
      <c r="AM152" s="488">
        <v>0</v>
      </c>
      <c r="AN152" s="489"/>
      <c r="AO152" s="489"/>
      <c r="AP152" s="490"/>
      <c r="AQ152" s="488">
        <v>247</v>
      </c>
      <c r="AR152" s="489"/>
      <c r="AS152" s="489"/>
      <c r="AT152" s="490"/>
      <c r="AU152" s="488">
        <v>0</v>
      </c>
      <c r="AV152" s="489"/>
      <c r="AW152" s="489"/>
      <c r="AX152" s="490"/>
      <c r="AY152" s="488">
        <v>0</v>
      </c>
      <c r="AZ152" s="489"/>
      <c r="BA152" s="489"/>
      <c r="BB152" s="490"/>
      <c r="BC152" s="488">
        <v>247</v>
      </c>
      <c r="BD152" s="489"/>
      <c r="BE152" s="489"/>
      <c r="BF152" s="490"/>
      <c r="BG152" s="202">
        <f t="shared" si="125"/>
        <v>1</v>
      </c>
      <c r="BH152" s="203"/>
    </row>
    <row r="153" spans="1:60" ht="20.100000000000001" customHeight="1">
      <c r="A153" s="438">
        <v>142</v>
      </c>
      <c r="B153" s="363"/>
      <c r="C153" s="241" t="s">
        <v>446</v>
      </c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3"/>
      <c r="AC153" s="207" t="s">
        <v>133</v>
      </c>
      <c r="AD153" s="208"/>
      <c r="AE153" s="488"/>
      <c r="AF153" s="489"/>
      <c r="AG153" s="489"/>
      <c r="AH153" s="490"/>
      <c r="AI153" s="488"/>
      <c r="AJ153" s="489"/>
      <c r="AK153" s="489"/>
      <c r="AL153" s="490"/>
      <c r="AM153" s="488"/>
      <c r="AN153" s="489"/>
      <c r="AO153" s="489"/>
      <c r="AP153" s="490"/>
      <c r="AQ153" s="488"/>
      <c r="AR153" s="489"/>
      <c r="AS153" s="489"/>
      <c r="AT153" s="490"/>
      <c r="AU153" s="488"/>
      <c r="AV153" s="489"/>
      <c r="AW153" s="489"/>
      <c r="AX153" s="490"/>
      <c r="AY153" s="488"/>
      <c r="AZ153" s="489"/>
      <c r="BA153" s="489"/>
      <c r="BB153" s="490"/>
      <c r="BC153" s="488"/>
      <c r="BD153" s="489"/>
      <c r="BE153" s="489"/>
      <c r="BF153" s="490"/>
      <c r="BG153" s="202" t="str">
        <f t="shared" si="125"/>
        <v>n.é.</v>
      </c>
      <c r="BH153" s="203"/>
    </row>
    <row r="154" spans="1:60" ht="20.100000000000001" customHeight="1">
      <c r="A154" s="438">
        <v>143</v>
      </c>
      <c r="B154" s="363"/>
      <c r="C154" s="241" t="s">
        <v>445</v>
      </c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3"/>
      <c r="AC154" s="207" t="s">
        <v>134</v>
      </c>
      <c r="AD154" s="208"/>
      <c r="AE154" s="488"/>
      <c r="AF154" s="489"/>
      <c r="AG154" s="489"/>
      <c r="AH154" s="490"/>
      <c r="AI154" s="488"/>
      <c r="AJ154" s="489"/>
      <c r="AK154" s="489"/>
      <c r="AL154" s="490"/>
      <c r="AM154" s="488"/>
      <c r="AN154" s="489"/>
      <c r="AO154" s="489"/>
      <c r="AP154" s="490"/>
      <c r="AQ154" s="488"/>
      <c r="AR154" s="489"/>
      <c r="AS154" s="489"/>
      <c r="AT154" s="490"/>
      <c r="AU154" s="488"/>
      <c r="AV154" s="489"/>
      <c r="AW154" s="489"/>
      <c r="AX154" s="490"/>
      <c r="AY154" s="488"/>
      <c r="AZ154" s="489"/>
      <c r="BA154" s="489"/>
      <c r="BB154" s="490"/>
      <c r="BC154" s="488"/>
      <c r="BD154" s="489"/>
      <c r="BE154" s="489"/>
      <c r="BF154" s="490"/>
      <c r="BG154" s="202" t="str">
        <f t="shared" si="125"/>
        <v>n.é.</v>
      </c>
      <c r="BH154" s="203"/>
    </row>
    <row r="155" spans="1:60" ht="20.100000000000001" customHeight="1">
      <c r="A155" s="438">
        <v>144</v>
      </c>
      <c r="B155" s="363"/>
      <c r="C155" s="241" t="s">
        <v>444</v>
      </c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3"/>
      <c r="AC155" s="207" t="s">
        <v>135</v>
      </c>
      <c r="AD155" s="208"/>
      <c r="AE155" s="488"/>
      <c r="AF155" s="489"/>
      <c r="AG155" s="489"/>
      <c r="AH155" s="490"/>
      <c r="AI155" s="488"/>
      <c r="AJ155" s="489"/>
      <c r="AK155" s="489"/>
      <c r="AL155" s="490"/>
      <c r="AM155" s="488"/>
      <c r="AN155" s="489"/>
      <c r="AO155" s="489"/>
      <c r="AP155" s="490"/>
      <c r="AQ155" s="488"/>
      <c r="AR155" s="489"/>
      <c r="AS155" s="489"/>
      <c r="AT155" s="490"/>
      <c r="AU155" s="488"/>
      <c r="AV155" s="489"/>
      <c r="AW155" s="489"/>
      <c r="AX155" s="490"/>
      <c r="AY155" s="488"/>
      <c r="AZ155" s="489"/>
      <c r="BA155" s="489"/>
      <c r="BB155" s="490"/>
      <c r="BC155" s="488"/>
      <c r="BD155" s="489"/>
      <c r="BE155" s="489"/>
      <c r="BF155" s="490"/>
      <c r="BG155" s="202" t="str">
        <f t="shared" si="125"/>
        <v>n.é.</v>
      </c>
      <c r="BH155" s="203"/>
    </row>
    <row r="156" spans="1:60" ht="20.100000000000001" customHeight="1">
      <c r="A156" s="438">
        <v>145</v>
      </c>
      <c r="B156" s="363"/>
      <c r="C156" s="241" t="s">
        <v>145</v>
      </c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3"/>
      <c r="AC156" s="207" t="s">
        <v>136</v>
      </c>
      <c r="AD156" s="208"/>
      <c r="AE156" s="488"/>
      <c r="AF156" s="489"/>
      <c r="AG156" s="489"/>
      <c r="AH156" s="490"/>
      <c r="AI156" s="488"/>
      <c r="AJ156" s="489"/>
      <c r="AK156" s="489"/>
      <c r="AL156" s="490"/>
      <c r="AM156" s="488"/>
      <c r="AN156" s="489"/>
      <c r="AO156" s="489"/>
      <c r="AP156" s="490"/>
      <c r="AQ156" s="488"/>
      <c r="AR156" s="489"/>
      <c r="AS156" s="489"/>
      <c r="AT156" s="490"/>
      <c r="AU156" s="488"/>
      <c r="AV156" s="489"/>
      <c r="AW156" s="489"/>
      <c r="AX156" s="490"/>
      <c r="AY156" s="488"/>
      <c r="AZ156" s="489"/>
      <c r="BA156" s="489"/>
      <c r="BB156" s="490"/>
      <c r="BC156" s="488"/>
      <c r="BD156" s="489"/>
      <c r="BE156" s="489"/>
      <c r="BF156" s="490"/>
      <c r="BG156" s="202" t="str">
        <f t="shared" si="125"/>
        <v>n.é.</v>
      </c>
      <c r="BH156" s="203"/>
    </row>
    <row r="157" spans="1:60" ht="20.100000000000001" customHeight="1">
      <c r="A157" s="438">
        <v>146</v>
      </c>
      <c r="B157" s="363"/>
      <c r="C157" s="241" t="s">
        <v>443</v>
      </c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3"/>
      <c r="AC157" s="207" t="s">
        <v>137</v>
      </c>
      <c r="AD157" s="208"/>
      <c r="AE157" s="488"/>
      <c r="AF157" s="489"/>
      <c r="AG157" s="489"/>
      <c r="AH157" s="490"/>
      <c r="AI157" s="488"/>
      <c r="AJ157" s="489"/>
      <c r="AK157" s="489"/>
      <c r="AL157" s="490"/>
      <c r="AM157" s="488"/>
      <c r="AN157" s="489"/>
      <c r="AO157" s="489"/>
      <c r="AP157" s="490"/>
      <c r="AQ157" s="488"/>
      <c r="AR157" s="489"/>
      <c r="AS157" s="489"/>
      <c r="AT157" s="490"/>
      <c r="AU157" s="488"/>
      <c r="AV157" s="489"/>
      <c r="AW157" s="489"/>
      <c r="AX157" s="490"/>
      <c r="AY157" s="488"/>
      <c r="AZ157" s="489"/>
      <c r="BA157" s="489"/>
      <c r="BB157" s="490"/>
      <c r="BC157" s="488"/>
      <c r="BD157" s="489"/>
      <c r="BE157" s="489"/>
      <c r="BF157" s="490"/>
      <c r="BG157" s="202" t="str">
        <f t="shared" si="125"/>
        <v>n.é.</v>
      </c>
      <c r="BH157" s="203"/>
    </row>
    <row r="158" spans="1:60" ht="20.100000000000001" customHeight="1">
      <c r="A158" s="438">
        <v>147</v>
      </c>
      <c r="B158" s="363"/>
      <c r="C158" s="241" t="s">
        <v>442</v>
      </c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3"/>
      <c r="AC158" s="207" t="s">
        <v>138</v>
      </c>
      <c r="AD158" s="208"/>
      <c r="AE158" s="488"/>
      <c r="AF158" s="489"/>
      <c r="AG158" s="489"/>
      <c r="AH158" s="490"/>
      <c r="AI158" s="488"/>
      <c r="AJ158" s="489"/>
      <c r="AK158" s="489"/>
      <c r="AL158" s="490"/>
      <c r="AM158" s="488"/>
      <c r="AN158" s="489"/>
      <c r="AO158" s="489"/>
      <c r="AP158" s="490"/>
      <c r="AQ158" s="488"/>
      <c r="AR158" s="489"/>
      <c r="AS158" s="489"/>
      <c r="AT158" s="490"/>
      <c r="AU158" s="488"/>
      <c r="AV158" s="489"/>
      <c r="AW158" s="489"/>
      <c r="AX158" s="490"/>
      <c r="AY158" s="488"/>
      <c r="AZ158" s="489"/>
      <c r="BA158" s="489"/>
      <c r="BB158" s="490"/>
      <c r="BC158" s="488"/>
      <c r="BD158" s="489"/>
      <c r="BE158" s="489"/>
      <c r="BF158" s="490"/>
      <c r="BG158" s="202" t="str">
        <f t="shared" si="125"/>
        <v>n.é.</v>
      </c>
      <c r="BH158" s="203"/>
    </row>
    <row r="159" spans="1:60" ht="20.100000000000001" customHeight="1">
      <c r="A159" s="438">
        <v>148</v>
      </c>
      <c r="B159" s="363"/>
      <c r="C159" s="241" t="s">
        <v>146</v>
      </c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3"/>
      <c r="AC159" s="207" t="s">
        <v>139</v>
      </c>
      <c r="AD159" s="208"/>
      <c r="AE159" s="488"/>
      <c r="AF159" s="489"/>
      <c r="AG159" s="489"/>
      <c r="AH159" s="490"/>
      <c r="AI159" s="488"/>
      <c r="AJ159" s="489"/>
      <c r="AK159" s="489"/>
      <c r="AL159" s="490"/>
      <c r="AM159" s="488"/>
      <c r="AN159" s="489"/>
      <c r="AO159" s="489"/>
      <c r="AP159" s="490"/>
      <c r="AQ159" s="488"/>
      <c r="AR159" s="489"/>
      <c r="AS159" s="489"/>
      <c r="AT159" s="490"/>
      <c r="AU159" s="488"/>
      <c r="AV159" s="489"/>
      <c r="AW159" s="489"/>
      <c r="AX159" s="490"/>
      <c r="AY159" s="488"/>
      <c r="AZ159" s="489"/>
      <c r="BA159" s="489"/>
      <c r="BB159" s="490"/>
      <c r="BC159" s="488"/>
      <c r="BD159" s="489"/>
      <c r="BE159" s="489"/>
      <c r="BF159" s="490"/>
      <c r="BG159" s="202" t="str">
        <f t="shared" si="125"/>
        <v>n.é.</v>
      </c>
      <c r="BH159" s="203"/>
    </row>
    <row r="160" spans="1:60" ht="20.100000000000001" customHeight="1">
      <c r="A160" s="438">
        <v>149</v>
      </c>
      <c r="B160" s="363"/>
      <c r="C160" s="244" t="s">
        <v>147</v>
      </c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6"/>
      <c r="AC160" s="207" t="s">
        <v>140</v>
      </c>
      <c r="AD160" s="208"/>
      <c r="AE160" s="488"/>
      <c r="AF160" s="489"/>
      <c r="AG160" s="489"/>
      <c r="AH160" s="490"/>
      <c r="AI160" s="488"/>
      <c r="AJ160" s="489"/>
      <c r="AK160" s="489"/>
      <c r="AL160" s="490"/>
      <c r="AM160" s="488"/>
      <c r="AN160" s="489"/>
      <c r="AO160" s="489"/>
      <c r="AP160" s="490"/>
      <c r="AQ160" s="488"/>
      <c r="AR160" s="489"/>
      <c r="AS160" s="489"/>
      <c r="AT160" s="490"/>
      <c r="AU160" s="488"/>
      <c r="AV160" s="489"/>
      <c r="AW160" s="489"/>
      <c r="AX160" s="490"/>
      <c r="AY160" s="488"/>
      <c r="AZ160" s="489"/>
      <c r="BA160" s="489"/>
      <c r="BB160" s="490"/>
      <c r="BC160" s="488"/>
      <c r="BD160" s="489"/>
      <c r="BE160" s="489"/>
      <c r="BF160" s="490"/>
      <c r="BG160" s="202" t="str">
        <f t="shared" si="125"/>
        <v>n.é.</v>
      </c>
      <c r="BH160" s="203"/>
    </row>
    <row r="161" spans="1:60" ht="20.100000000000001" customHeight="1">
      <c r="A161" s="438">
        <v>150</v>
      </c>
      <c r="B161" s="363"/>
      <c r="C161" s="241" t="s">
        <v>148</v>
      </c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3"/>
      <c r="AC161" s="207" t="s">
        <v>141</v>
      </c>
      <c r="AD161" s="208"/>
      <c r="AE161" s="488"/>
      <c r="AF161" s="489"/>
      <c r="AG161" s="489"/>
      <c r="AH161" s="490"/>
      <c r="AI161" s="488"/>
      <c r="AJ161" s="489"/>
      <c r="AK161" s="489"/>
      <c r="AL161" s="490"/>
      <c r="AM161" s="488"/>
      <c r="AN161" s="489"/>
      <c r="AO161" s="489"/>
      <c r="AP161" s="490"/>
      <c r="AQ161" s="488"/>
      <c r="AR161" s="489"/>
      <c r="AS161" s="489"/>
      <c r="AT161" s="490"/>
      <c r="AU161" s="488"/>
      <c r="AV161" s="489"/>
      <c r="AW161" s="489"/>
      <c r="AX161" s="490"/>
      <c r="AY161" s="488"/>
      <c r="AZ161" s="489"/>
      <c r="BA161" s="489"/>
      <c r="BB161" s="490"/>
      <c r="BC161" s="488"/>
      <c r="BD161" s="489"/>
      <c r="BE161" s="489"/>
      <c r="BF161" s="490"/>
      <c r="BG161" s="202" t="str">
        <f t="shared" si="125"/>
        <v>n.é.</v>
      </c>
      <c r="BH161" s="203"/>
    </row>
    <row r="162" spans="1:60" ht="20.100000000000001" customHeight="1">
      <c r="A162" s="438">
        <v>151</v>
      </c>
      <c r="B162" s="363"/>
      <c r="C162" s="244" t="s">
        <v>149</v>
      </c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6"/>
      <c r="AC162" s="207" t="s">
        <v>142</v>
      </c>
      <c r="AD162" s="208"/>
      <c r="AE162" s="488"/>
      <c r="AF162" s="489"/>
      <c r="AG162" s="489"/>
      <c r="AH162" s="490"/>
      <c r="AI162" s="488"/>
      <c r="AJ162" s="489"/>
      <c r="AK162" s="489"/>
      <c r="AL162" s="490"/>
      <c r="AM162" s="488"/>
      <c r="AN162" s="489"/>
      <c r="AO162" s="489"/>
      <c r="AP162" s="490"/>
      <c r="AQ162" s="488"/>
      <c r="AR162" s="489"/>
      <c r="AS162" s="489"/>
      <c r="AT162" s="490"/>
      <c r="AU162" s="488"/>
      <c r="AV162" s="489"/>
      <c r="AW162" s="489"/>
      <c r="AX162" s="490"/>
      <c r="AY162" s="488"/>
      <c r="AZ162" s="489"/>
      <c r="BA162" s="489"/>
      <c r="BB162" s="490"/>
      <c r="BC162" s="488"/>
      <c r="BD162" s="489"/>
      <c r="BE162" s="489"/>
      <c r="BF162" s="490"/>
      <c r="BG162" s="202" t="str">
        <f t="shared" si="125"/>
        <v>n.é.</v>
      </c>
      <c r="BH162" s="203"/>
    </row>
    <row r="163" spans="1:60" ht="20.100000000000001" customHeight="1">
      <c r="A163" s="439">
        <v>152</v>
      </c>
      <c r="B163" s="423"/>
      <c r="C163" s="177" t="s">
        <v>481</v>
      </c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9"/>
      <c r="AC163" s="230" t="s">
        <v>59</v>
      </c>
      <c r="AD163" s="231"/>
      <c r="AE163" s="459">
        <f>SUM(AE151:AH162)</f>
        <v>0</v>
      </c>
      <c r="AF163" s="460"/>
      <c r="AG163" s="460"/>
      <c r="AH163" s="461"/>
      <c r="AI163" s="459">
        <f t="shared" ref="AI163" si="132">SUM(AI151:AL162)</f>
        <v>247</v>
      </c>
      <c r="AJ163" s="460"/>
      <c r="AK163" s="460"/>
      <c r="AL163" s="461"/>
      <c r="AM163" s="459">
        <f t="shared" ref="AM163" si="133">SUM(AM151:AP162)</f>
        <v>0</v>
      </c>
      <c r="AN163" s="460"/>
      <c r="AO163" s="460"/>
      <c r="AP163" s="461"/>
      <c r="AQ163" s="459">
        <f t="shared" ref="AQ163" si="134">SUM(AQ151:AT162)</f>
        <v>247</v>
      </c>
      <c r="AR163" s="460"/>
      <c r="AS163" s="460"/>
      <c r="AT163" s="461"/>
      <c r="AU163" s="459">
        <f t="shared" ref="AU163" si="135">SUM(AU151:AX162)</f>
        <v>0</v>
      </c>
      <c r="AV163" s="460"/>
      <c r="AW163" s="460"/>
      <c r="AX163" s="461"/>
      <c r="AY163" s="459">
        <f t="shared" ref="AY163" si="136">SUM(AY151:BB162)</f>
        <v>0</v>
      </c>
      <c r="AZ163" s="460"/>
      <c r="BA163" s="460"/>
      <c r="BB163" s="461"/>
      <c r="BC163" s="459">
        <f t="shared" ref="BC163" si="137">SUM(BC151:BF162)</f>
        <v>247</v>
      </c>
      <c r="BD163" s="460"/>
      <c r="BE163" s="460"/>
      <c r="BF163" s="461"/>
      <c r="BG163" s="172">
        <f t="shared" si="125"/>
        <v>1</v>
      </c>
      <c r="BH163" s="173"/>
    </row>
    <row r="164" spans="1:60" ht="20.100000000000001" customHeight="1">
      <c r="A164" s="438">
        <v>153</v>
      </c>
      <c r="B164" s="363"/>
      <c r="C164" s="250" t="s">
        <v>150</v>
      </c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2"/>
      <c r="AC164" s="207" t="s">
        <v>124</v>
      </c>
      <c r="AD164" s="208"/>
      <c r="AE164" s="488"/>
      <c r="AF164" s="489"/>
      <c r="AG164" s="489"/>
      <c r="AH164" s="490"/>
      <c r="AI164" s="488"/>
      <c r="AJ164" s="489"/>
      <c r="AK164" s="489"/>
      <c r="AL164" s="490"/>
      <c r="AM164" s="488"/>
      <c r="AN164" s="489"/>
      <c r="AO164" s="489"/>
      <c r="AP164" s="490"/>
      <c r="AQ164" s="488"/>
      <c r="AR164" s="489"/>
      <c r="AS164" s="489"/>
      <c r="AT164" s="490"/>
      <c r="AU164" s="488"/>
      <c r="AV164" s="489"/>
      <c r="AW164" s="489"/>
      <c r="AX164" s="490"/>
      <c r="AY164" s="488"/>
      <c r="AZ164" s="489"/>
      <c r="BA164" s="489"/>
      <c r="BB164" s="490"/>
      <c r="BC164" s="488"/>
      <c r="BD164" s="489"/>
      <c r="BE164" s="489"/>
      <c r="BF164" s="490"/>
      <c r="BG164" s="202" t="str">
        <f t="shared" si="125"/>
        <v>n.é.</v>
      </c>
      <c r="BH164" s="203"/>
    </row>
    <row r="165" spans="1:60" ht="20.100000000000001" customHeight="1">
      <c r="A165" s="438">
        <v>154</v>
      </c>
      <c r="B165" s="363"/>
      <c r="C165" s="250" t="s">
        <v>151</v>
      </c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2"/>
      <c r="AC165" s="207" t="s">
        <v>125</v>
      </c>
      <c r="AD165" s="208"/>
      <c r="AE165" s="488"/>
      <c r="AF165" s="489"/>
      <c r="AG165" s="489"/>
      <c r="AH165" s="490"/>
      <c r="AI165" s="488"/>
      <c r="AJ165" s="489"/>
      <c r="AK165" s="489"/>
      <c r="AL165" s="490"/>
      <c r="AM165" s="488"/>
      <c r="AN165" s="489"/>
      <c r="AO165" s="489"/>
      <c r="AP165" s="490"/>
      <c r="AQ165" s="488"/>
      <c r="AR165" s="489"/>
      <c r="AS165" s="489"/>
      <c r="AT165" s="490"/>
      <c r="AU165" s="488"/>
      <c r="AV165" s="489"/>
      <c r="AW165" s="489"/>
      <c r="AX165" s="490"/>
      <c r="AY165" s="488"/>
      <c r="AZ165" s="489"/>
      <c r="BA165" s="489"/>
      <c r="BB165" s="490"/>
      <c r="BC165" s="488"/>
      <c r="BD165" s="489"/>
      <c r="BE165" s="489"/>
      <c r="BF165" s="490"/>
      <c r="BG165" s="202" t="str">
        <f t="shared" si="125"/>
        <v>n.é.</v>
      </c>
      <c r="BH165" s="203"/>
    </row>
    <row r="166" spans="1:60" ht="20.100000000000001" customHeight="1">
      <c r="A166" s="438">
        <v>155</v>
      </c>
      <c r="B166" s="363"/>
      <c r="C166" s="250" t="s">
        <v>152</v>
      </c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2"/>
      <c r="AC166" s="207" t="s">
        <v>126</v>
      </c>
      <c r="AD166" s="208"/>
      <c r="AE166" s="488">
        <v>0</v>
      </c>
      <c r="AF166" s="489"/>
      <c r="AG166" s="489"/>
      <c r="AH166" s="490"/>
      <c r="AI166" s="488">
        <v>171</v>
      </c>
      <c r="AJ166" s="489"/>
      <c r="AK166" s="489"/>
      <c r="AL166" s="490"/>
      <c r="AM166" s="488">
        <v>171</v>
      </c>
      <c r="AN166" s="489"/>
      <c r="AO166" s="489"/>
      <c r="AP166" s="490"/>
      <c r="AQ166" s="488">
        <v>0</v>
      </c>
      <c r="AR166" s="489"/>
      <c r="AS166" s="489"/>
      <c r="AT166" s="490"/>
      <c r="AU166" s="488">
        <v>0</v>
      </c>
      <c r="AV166" s="489"/>
      <c r="AW166" s="489"/>
      <c r="AX166" s="490"/>
      <c r="AY166" s="488">
        <v>0</v>
      </c>
      <c r="AZ166" s="489"/>
      <c r="BA166" s="489"/>
      <c r="BB166" s="490"/>
      <c r="BC166" s="488">
        <v>0</v>
      </c>
      <c r="BD166" s="489"/>
      <c r="BE166" s="489"/>
      <c r="BF166" s="490"/>
      <c r="BG166" s="202">
        <f t="shared" si="125"/>
        <v>0</v>
      </c>
      <c r="BH166" s="203"/>
    </row>
    <row r="167" spans="1:60" ht="20.100000000000001" customHeight="1">
      <c r="A167" s="438">
        <v>156</v>
      </c>
      <c r="B167" s="363"/>
      <c r="C167" s="250" t="s">
        <v>153</v>
      </c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2"/>
      <c r="AC167" s="207" t="s">
        <v>127</v>
      </c>
      <c r="AD167" s="208"/>
      <c r="AE167" s="488">
        <v>240</v>
      </c>
      <c r="AF167" s="489"/>
      <c r="AG167" s="489"/>
      <c r="AH167" s="490"/>
      <c r="AI167" s="488">
        <v>383</v>
      </c>
      <c r="AJ167" s="489"/>
      <c r="AK167" s="489"/>
      <c r="AL167" s="490"/>
      <c r="AM167" s="488">
        <v>218</v>
      </c>
      <c r="AN167" s="489"/>
      <c r="AO167" s="489"/>
      <c r="AP167" s="490"/>
      <c r="AQ167" s="488">
        <v>165</v>
      </c>
      <c r="AR167" s="489"/>
      <c r="AS167" s="489"/>
      <c r="AT167" s="490"/>
      <c r="AU167" s="488">
        <v>0</v>
      </c>
      <c r="AV167" s="489"/>
      <c r="AW167" s="489"/>
      <c r="AX167" s="490"/>
      <c r="AY167" s="488">
        <v>0</v>
      </c>
      <c r="AZ167" s="489"/>
      <c r="BA167" s="489"/>
      <c r="BB167" s="490"/>
      <c r="BC167" s="488">
        <v>165</v>
      </c>
      <c r="BD167" s="489"/>
      <c r="BE167" s="489"/>
      <c r="BF167" s="490"/>
      <c r="BG167" s="202">
        <f t="shared" si="125"/>
        <v>0.43080939947780678</v>
      </c>
      <c r="BH167" s="203"/>
    </row>
    <row r="168" spans="1:60" ht="20.100000000000001" customHeight="1">
      <c r="A168" s="438">
        <v>157</v>
      </c>
      <c r="B168" s="363"/>
      <c r="C168" s="232" t="s">
        <v>154</v>
      </c>
      <c r="D168" s="233"/>
      <c r="E168" s="233"/>
      <c r="F168" s="233"/>
      <c r="G168" s="233"/>
      <c r="H168" s="233"/>
      <c r="I168" s="233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  <c r="AA168" s="233"/>
      <c r="AB168" s="234"/>
      <c r="AC168" s="207" t="s">
        <v>128</v>
      </c>
      <c r="AD168" s="208"/>
      <c r="AE168" s="488"/>
      <c r="AF168" s="489"/>
      <c r="AG168" s="489"/>
      <c r="AH168" s="490"/>
      <c r="AI168" s="488"/>
      <c r="AJ168" s="489"/>
      <c r="AK168" s="489"/>
      <c r="AL168" s="490"/>
      <c r="AM168" s="488"/>
      <c r="AN168" s="489"/>
      <c r="AO168" s="489"/>
      <c r="AP168" s="490"/>
      <c r="AQ168" s="488"/>
      <c r="AR168" s="489"/>
      <c r="AS168" s="489"/>
      <c r="AT168" s="490"/>
      <c r="AU168" s="488"/>
      <c r="AV168" s="489"/>
      <c r="AW168" s="489"/>
      <c r="AX168" s="490"/>
      <c r="AY168" s="488"/>
      <c r="AZ168" s="489"/>
      <c r="BA168" s="489"/>
      <c r="BB168" s="490"/>
      <c r="BC168" s="488"/>
      <c r="BD168" s="489"/>
      <c r="BE168" s="489"/>
      <c r="BF168" s="490"/>
      <c r="BG168" s="202" t="str">
        <f t="shared" si="125"/>
        <v>n.é.</v>
      </c>
      <c r="BH168" s="203"/>
    </row>
    <row r="169" spans="1:60" ht="20.100000000000001" customHeight="1">
      <c r="A169" s="438">
        <v>158</v>
      </c>
      <c r="B169" s="363"/>
      <c r="C169" s="232" t="s">
        <v>155</v>
      </c>
      <c r="D169" s="233"/>
      <c r="E169" s="233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4"/>
      <c r="AC169" s="207" t="s">
        <v>129</v>
      </c>
      <c r="AD169" s="208"/>
      <c r="AE169" s="488"/>
      <c r="AF169" s="489"/>
      <c r="AG169" s="489"/>
      <c r="AH169" s="490"/>
      <c r="AI169" s="488"/>
      <c r="AJ169" s="489"/>
      <c r="AK169" s="489"/>
      <c r="AL169" s="490"/>
      <c r="AM169" s="488"/>
      <c r="AN169" s="489"/>
      <c r="AO169" s="489"/>
      <c r="AP169" s="490"/>
      <c r="AQ169" s="488"/>
      <c r="AR169" s="489"/>
      <c r="AS169" s="489"/>
      <c r="AT169" s="490"/>
      <c r="AU169" s="488"/>
      <c r="AV169" s="489"/>
      <c r="AW169" s="489"/>
      <c r="AX169" s="490"/>
      <c r="AY169" s="488"/>
      <c r="AZ169" s="489"/>
      <c r="BA169" s="489"/>
      <c r="BB169" s="490"/>
      <c r="BC169" s="488"/>
      <c r="BD169" s="489"/>
      <c r="BE169" s="489"/>
      <c r="BF169" s="490"/>
      <c r="BG169" s="202" t="str">
        <f t="shared" si="125"/>
        <v>n.é.</v>
      </c>
      <c r="BH169" s="203"/>
    </row>
    <row r="170" spans="1:60" ht="20.100000000000001" customHeight="1">
      <c r="A170" s="438">
        <v>159</v>
      </c>
      <c r="B170" s="363"/>
      <c r="C170" s="232" t="s">
        <v>156</v>
      </c>
      <c r="D170" s="233"/>
      <c r="E170" s="233"/>
      <c r="F170" s="233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3"/>
      <c r="Z170" s="233"/>
      <c r="AA170" s="233"/>
      <c r="AB170" s="234"/>
      <c r="AC170" s="207" t="s">
        <v>130</v>
      </c>
      <c r="AD170" s="208"/>
      <c r="AE170" s="488">
        <v>65</v>
      </c>
      <c r="AF170" s="489"/>
      <c r="AG170" s="489"/>
      <c r="AH170" s="490"/>
      <c r="AI170" s="488">
        <v>151</v>
      </c>
      <c r="AJ170" s="489"/>
      <c r="AK170" s="489"/>
      <c r="AL170" s="490"/>
      <c r="AM170" s="488">
        <v>106</v>
      </c>
      <c r="AN170" s="489"/>
      <c r="AO170" s="489"/>
      <c r="AP170" s="490"/>
      <c r="AQ170" s="488">
        <v>45</v>
      </c>
      <c r="AR170" s="489"/>
      <c r="AS170" s="489"/>
      <c r="AT170" s="490"/>
      <c r="AU170" s="488">
        <v>0</v>
      </c>
      <c r="AV170" s="489"/>
      <c r="AW170" s="489"/>
      <c r="AX170" s="490"/>
      <c r="AY170" s="488">
        <v>0</v>
      </c>
      <c r="AZ170" s="489"/>
      <c r="BA170" s="489"/>
      <c r="BB170" s="490"/>
      <c r="BC170" s="488">
        <v>45</v>
      </c>
      <c r="BD170" s="489"/>
      <c r="BE170" s="489"/>
      <c r="BF170" s="490"/>
      <c r="BG170" s="202">
        <f t="shared" si="125"/>
        <v>0.29801324503311261</v>
      </c>
      <c r="BH170" s="203"/>
    </row>
    <row r="171" spans="1:60" s="3" customFormat="1" ht="20.100000000000001" customHeight="1">
      <c r="A171" s="439">
        <v>160</v>
      </c>
      <c r="B171" s="423"/>
      <c r="C171" s="253" t="s">
        <v>482</v>
      </c>
      <c r="D171" s="254"/>
      <c r="E171" s="254"/>
      <c r="F171" s="254"/>
      <c r="G171" s="254"/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5"/>
      <c r="AC171" s="230" t="s">
        <v>60</v>
      </c>
      <c r="AD171" s="231"/>
      <c r="AE171" s="459">
        <f>SUM(AE164:AH170)</f>
        <v>305</v>
      </c>
      <c r="AF171" s="460"/>
      <c r="AG171" s="460"/>
      <c r="AH171" s="461"/>
      <c r="AI171" s="459">
        <f t="shared" ref="AI171" si="138">SUM(AI164:AL170)</f>
        <v>705</v>
      </c>
      <c r="AJ171" s="460"/>
      <c r="AK171" s="460"/>
      <c r="AL171" s="461"/>
      <c r="AM171" s="459">
        <f t="shared" ref="AM171" si="139">SUM(AM164:AP170)</f>
        <v>495</v>
      </c>
      <c r="AN171" s="460"/>
      <c r="AO171" s="460"/>
      <c r="AP171" s="461"/>
      <c r="AQ171" s="459">
        <f t="shared" ref="AQ171" si="140">SUM(AQ164:AT170)</f>
        <v>210</v>
      </c>
      <c r="AR171" s="460"/>
      <c r="AS171" s="460"/>
      <c r="AT171" s="461"/>
      <c r="AU171" s="459">
        <f t="shared" ref="AU171" si="141">SUM(AU164:AX170)</f>
        <v>0</v>
      </c>
      <c r="AV171" s="460"/>
      <c r="AW171" s="460"/>
      <c r="AX171" s="461"/>
      <c r="AY171" s="459">
        <f t="shared" ref="AY171" si="142">SUM(AY164:BB170)</f>
        <v>0</v>
      </c>
      <c r="AZ171" s="460"/>
      <c r="BA171" s="460"/>
      <c r="BB171" s="461"/>
      <c r="BC171" s="459">
        <f t="shared" ref="BC171" si="143">SUM(BC164:BF170)</f>
        <v>210</v>
      </c>
      <c r="BD171" s="460"/>
      <c r="BE171" s="460"/>
      <c r="BF171" s="461"/>
      <c r="BG171" s="172">
        <f t="shared" si="125"/>
        <v>0.2978723404255319</v>
      </c>
      <c r="BH171" s="173"/>
    </row>
    <row r="172" spans="1:60" ht="20.100000000000001" customHeight="1">
      <c r="A172" s="438">
        <v>161</v>
      </c>
      <c r="B172" s="363"/>
      <c r="C172" s="174" t="s">
        <v>169</v>
      </c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6"/>
      <c r="AC172" s="207" t="s">
        <v>157</v>
      </c>
      <c r="AD172" s="208"/>
      <c r="AE172" s="488">
        <v>50</v>
      </c>
      <c r="AF172" s="489"/>
      <c r="AG172" s="489"/>
      <c r="AH172" s="490"/>
      <c r="AI172" s="488">
        <v>619</v>
      </c>
      <c r="AJ172" s="489"/>
      <c r="AK172" s="489"/>
      <c r="AL172" s="490"/>
      <c r="AM172" s="488">
        <v>283</v>
      </c>
      <c r="AN172" s="489"/>
      <c r="AO172" s="489"/>
      <c r="AP172" s="490"/>
      <c r="AQ172" s="488">
        <v>336</v>
      </c>
      <c r="AR172" s="489"/>
      <c r="AS172" s="489"/>
      <c r="AT172" s="490"/>
      <c r="AU172" s="488">
        <v>0</v>
      </c>
      <c r="AV172" s="489"/>
      <c r="AW172" s="489"/>
      <c r="AX172" s="490"/>
      <c r="AY172" s="488">
        <v>0</v>
      </c>
      <c r="AZ172" s="489"/>
      <c r="BA172" s="489"/>
      <c r="BB172" s="490"/>
      <c r="BC172" s="488">
        <v>336</v>
      </c>
      <c r="BD172" s="489"/>
      <c r="BE172" s="489"/>
      <c r="BF172" s="490"/>
      <c r="BG172" s="202">
        <f t="shared" si="125"/>
        <v>0.54281098546042006</v>
      </c>
      <c r="BH172" s="203"/>
    </row>
    <row r="173" spans="1:60" ht="20.100000000000001" customHeight="1">
      <c r="A173" s="438">
        <v>162</v>
      </c>
      <c r="B173" s="363"/>
      <c r="C173" s="174" t="s">
        <v>170</v>
      </c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6"/>
      <c r="AC173" s="207" t="s">
        <v>158</v>
      </c>
      <c r="AD173" s="208"/>
      <c r="AE173" s="488"/>
      <c r="AF173" s="489"/>
      <c r="AG173" s="489"/>
      <c r="AH173" s="490"/>
      <c r="AI173" s="488"/>
      <c r="AJ173" s="489"/>
      <c r="AK173" s="489"/>
      <c r="AL173" s="490"/>
      <c r="AM173" s="488"/>
      <c r="AN173" s="489"/>
      <c r="AO173" s="489"/>
      <c r="AP173" s="490"/>
      <c r="AQ173" s="488"/>
      <c r="AR173" s="489"/>
      <c r="AS173" s="489"/>
      <c r="AT173" s="490"/>
      <c r="AU173" s="488"/>
      <c r="AV173" s="489"/>
      <c r="AW173" s="489"/>
      <c r="AX173" s="490"/>
      <c r="AY173" s="488"/>
      <c r="AZ173" s="489"/>
      <c r="BA173" s="489"/>
      <c r="BB173" s="490"/>
      <c r="BC173" s="488"/>
      <c r="BD173" s="489"/>
      <c r="BE173" s="489"/>
      <c r="BF173" s="490"/>
      <c r="BG173" s="202" t="str">
        <f t="shared" si="125"/>
        <v>n.é.</v>
      </c>
      <c r="BH173" s="203"/>
    </row>
    <row r="174" spans="1:60" ht="20.100000000000001" customHeight="1">
      <c r="A174" s="438">
        <v>163</v>
      </c>
      <c r="B174" s="363"/>
      <c r="C174" s="174" t="s">
        <v>171</v>
      </c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6"/>
      <c r="AC174" s="207" t="s">
        <v>159</v>
      </c>
      <c r="AD174" s="208"/>
      <c r="AE174" s="488"/>
      <c r="AF174" s="489"/>
      <c r="AG174" s="489"/>
      <c r="AH174" s="490"/>
      <c r="AI174" s="488"/>
      <c r="AJ174" s="489"/>
      <c r="AK174" s="489"/>
      <c r="AL174" s="490"/>
      <c r="AM174" s="488"/>
      <c r="AN174" s="489"/>
      <c r="AO174" s="489"/>
      <c r="AP174" s="490"/>
      <c r="AQ174" s="488"/>
      <c r="AR174" s="489"/>
      <c r="AS174" s="489"/>
      <c r="AT174" s="490"/>
      <c r="AU174" s="488"/>
      <c r="AV174" s="489"/>
      <c r="AW174" s="489"/>
      <c r="AX174" s="490"/>
      <c r="AY174" s="488"/>
      <c r="AZ174" s="489"/>
      <c r="BA174" s="489"/>
      <c r="BB174" s="490"/>
      <c r="BC174" s="488"/>
      <c r="BD174" s="489"/>
      <c r="BE174" s="489"/>
      <c r="BF174" s="490"/>
      <c r="BG174" s="202" t="str">
        <f t="shared" si="125"/>
        <v>n.é.</v>
      </c>
      <c r="BH174" s="203"/>
    </row>
    <row r="175" spans="1:60" ht="20.100000000000001" customHeight="1">
      <c r="A175" s="438">
        <v>164</v>
      </c>
      <c r="B175" s="363"/>
      <c r="C175" s="174" t="s">
        <v>172</v>
      </c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6"/>
      <c r="AC175" s="207" t="s">
        <v>160</v>
      </c>
      <c r="AD175" s="208"/>
      <c r="AE175" s="488">
        <v>14</v>
      </c>
      <c r="AF175" s="489"/>
      <c r="AG175" s="489"/>
      <c r="AH175" s="490"/>
      <c r="AI175" s="488">
        <v>168</v>
      </c>
      <c r="AJ175" s="489"/>
      <c r="AK175" s="489"/>
      <c r="AL175" s="490"/>
      <c r="AM175" s="488">
        <v>77</v>
      </c>
      <c r="AN175" s="489"/>
      <c r="AO175" s="489"/>
      <c r="AP175" s="490"/>
      <c r="AQ175" s="488">
        <v>91</v>
      </c>
      <c r="AR175" s="489"/>
      <c r="AS175" s="489"/>
      <c r="AT175" s="490"/>
      <c r="AU175" s="488">
        <v>0</v>
      </c>
      <c r="AV175" s="489"/>
      <c r="AW175" s="489"/>
      <c r="AX175" s="490"/>
      <c r="AY175" s="488">
        <v>0</v>
      </c>
      <c r="AZ175" s="489"/>
      <c r="BA175" s="489"/>
      <c r="BB175" s="490"/>
      <c r="BC175" s="488">
        <v>91</v>
      </c>
      <c r="BD175" s="489"/>
      <c r="BE175" s="489"/>
      <c r="BF175" s="490"/>
      <c r="BG175" s="202">
        <f t="shared" si="125"/>
        <v>0.54166666666666663</v>
      </c>
      <c r="BH175" s="203"/>
    </row>
    <row r="176" spans="1:60" s="3" customFormat="1" ht="20.100000000000001" customHeight="1">
      <c r="A176" s="439">
        <v>165</v>
      </c>
      <c r="B176" s="423"/>
      <c r="C176" s="177" t="s">
        <v>483</v>
      </c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9"/>
      <c r="AC176" s="230" t="s">
        <v>61</v>
      </c>
      <c r="AD176" s="231"/>
      <c r="AE176" s="459">
        <f>SUM(AE172:AH175)</f>
        <v>64</v>
      </c>
      <c r="AF176" s="460"/>
      <c r="AG176" s="460"/>
      <c r="AH176" s="461"/>
      <c r="AI176" s="459">
        <f t="shared" ref="AI176" si="144">SUM(AI172:AL175)</f>
        <v>787</v>
      </c>
      <c r="AJ176" s="460"/>
      <c r="AK176" s="460"/>
      <c r="AL176" s="461"/>
      <c r="AM176" s="459">
        <f t="shared" ref="AM176" si="145">SUM(AM172:AP175)</f>
        <v>360</v>
      </c>
      <c r="AN176" s="460"/>
      <c r="AO176" s="460"/>
      <c r="AP176" s="461"/>
      <c r="AQ176" s="459">
        <f t="shared" ref="AQ176" si="146">SUM(AQ172:AT175)</f>
        <v>427</v>
      </c>
      <c r="AR176" s="460"/>
      <c r="AS176" s="460"/>
      <c r="AT176" s="461"/>
      <c r="AU176" s="459">
        <f t="shared" ref="AU176" si="147">SUM(AU172:AX175)</f>
        <v>0</v>
      </c>
      <c r="AV176" s="460"/>
      <c r="AW176" s="460"/>
      <c r="AX176" s="461"/>
      <c r="AY176" s="459">
        <f t="shared" ref="AY176" si="148">SUM(AY172:BB175)</f>
        <v>0</v>
      </c>
      <c r="AZ176" s="460"/>
      <c r="BA176" s="460"/>
      <c r="BB176" s="461"/>
      <c r="BC176" s="459">
        <f t="shared" ref="BC176" si="149">SUM(BC172:BF175)</f>
        <v>427</v>
      </c>
      <c r="BD176" s="460"/>
      <c r="BE176" s="460"/>
      <c r="BF176" s="461"/>
      <c r="BG176" s="172">
        <f t="shared" si="125"/>
        <v>0.54256670902160098</v>
      </c>
      <c r="BH176" s="173"/>
    </row>
    <row r="177" spans="1:60" ht="20.100000000000001" customHeight="1">
      <c r="A177" s="438">
        <v>166</v>
      </c>
      <c r="B177" s="363"/>
      <c r="C177" s="174" t="s">
        <v>437</v>
      </c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6"/>
      <c r="AC177" s="207" t="s">
        <v>161</v>
      </c>
      <c r="AD177" s="208"/>
      <c r="AE177" s="488"/>
      <c r="AF177" s="489"/>
      <c r="AG177" s="489"/>
      <c r="AH177" s="490"/>
      <c r="AI177" s="488"/>
      <c r="AJ177" s="489"/>
      <c r="AK177" s="489"/>
      <c r="AL177" s="490"/>
      <c r="AM177" s="488"/>
      <c r="AN177" s="489"/>
      <c r="AO177" s="489"/>
      <c r="AP177" s="490"/>
      <c r="AQ177" s="488"/>
      <c r="AR177" s="489"/>
      <c r="AS177" s="489"/>
      <c r="AT177" s="490"/>
      <c r="AU177" s="488"/>
      <c r="AV177" s="489"/>
      <c r="AW177" s="489"/>
      <c r="AX177" s="490"/>
      <c r="AY177" s="488"/>
      <c r="AZ177" s="489"/>
      <c r="BA177" s="489"/>
      <c r="BB177" s="490"/>
      <c r="BC177" s="488"/>
      <c r="BD177" s="489"/>
      <c r="BE177" s="489"/>
      <c r="BF177" s="490"/>
      <c r="BG177" s="202" t="str">
        <f t="shared" si="125"/>
        <v>n.é.</v>
      </c>
      <c r="BH177" s="203"/>
    </row>
    <row r="178" spans="1:60" ht="20.100000000000001" customHeight="1">
      <c r="A178" s="438">
        <v>167</v>
      </c>
      <c r="B178" s="363"/>
      <c r="C178" s="174" t="s">
        <v>438</v>
      </c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6"/>
      <c r="AC178" s="207" t="s">
        <v>162</v>
      </c>
      <c r="AD178" s="208"/>
      <c r="AE178" s="488"/>
      <c r="AF178" s="489"/>
      <c r="AG178" s="489"/>
      <c r="AH178" s="490"/>
      <c r="AI178" s="488"/>
      <c r="AJ178" s="489"/>
      <c r="AK178" s="489"/>
      <c r="AL178" s="490"/>
      <c r="AM178" s="488"/>
      <c r="AN178" s="489"/>
      <c r="AO178" s="489"/>
      <c r="AP178" s="490"/>
      <c r="AQ178" s="488"/>
      <c r="AR178" s="489"/>
      <c r="AS178" s="489"/>
      <c r="AT178" s="490"/>
      <c r="AU178" s="488"/>
      <c r="AV178" s="489"/>
      <c r="AW178" s="489"/>
      <c r="AX178" s="490"/>
      <c r="AY178" s="488"/>
      <c r="AZ178" s="489"/>
      <c r="BA178" s="489"/>
      <c r="BB178" s="490"/>
      <c r="BC178" s="488"/>
      <c r="BD178" s="489"/>
      <c r="BE178" s="489"/>
      <c r="BF178" s="490"/>
      <c r="BG178" s="202" t="str">
        <f t="shared" si="125"/>
        <v>n.é.</v>
      </c>
      <c r="BH178" s="203"/>
    </row>
    <row r="179" spans="1:60" ht="20.100000000000001" customHeight="1">
      <c r="A179" s="438">
        <v>168</v>
      </c>
      <c r="B179" s="363"/>
      <c r="C179" s="174" t="s">
        <v>439</v>
      </c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6"/>
      <c r="AC179" s="207" t="s">
        <v>163</v>
      </c>
      <c r="AD179" s="208"/>
      <c r="AE179" s="488"/>
      <c r="AF179" s="489"/>
      <c r="AG179" s="489"/>
      <c r="AH179" s="490"/>
      <c r="AI179" s="488"/>
      <c r="AJ179" s="489"/>
      <c r="AK179" s="489"/>
      <c r="AL179" s="490"/>
      <c r="AM179" s="488"/>
      <c r="AN179" s="489"/>
      <c r="AO179" s="489"/>
      <c r="AP179" s="490"/>
      <c r="AQ179" s="488"/>
      <c r="AR179" s="489"/>
      <c r="AS179" s="489"/>
      <c r="AT179" s="490"/>
      <c r="AU179" s="488"/>
      <c r="AV179" s="489"/>
      <c r="AW179" s="489"/>
      <c r="AX179" s="490"/>
      <c r="AY179" s="488"/>
      <c r="AZ179" s="489"/>
      <c r="BA179" s="489"/>
      <c r="BB179" s="490"/>
      <c r="BC179" s="488"/>
      <c r="BD179" s="489"/>
      <c r="BE179" s="489"/>
      <c r="BF179" s="490"/>
      <c r="BG179" s="202" t="str">
        <f t="shared" si="125"/>
        <v>n.é.</v>
      </c>
      <c r="BH179" s="203"/>
    </row>
    <row r="180" spans="1:60" ht="20.100000000000001" customHeight="1">
      <c r="A180" s="438">
        <v>169</v>
      </c>
      <c r="B180" s="363"/>
      <c r="C180" s="174" t="s">
        <v>173</v>
      </c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6"/>
      <c r="AC180" s="207" t="s">
        <v>164</v>
      </c>
      <c r="AD180" s="208"/>
      <c r="AE180" s="488"/>
      <c r="AF180" s="489"/>
      <c r="AG180" s="489"/>
      <c r="AH180" s="490"/>
      <c r="AI180" s="488"/>
      <c r="AJ180" s="489"/>
      <c r="AK180" s="489"/>
      <c r="AL180" s="490"/>
      <c r="AM180" s="488"/>
      <c r="AN180" s="489"/>
      <c r="AO180" s="489"/>
      <c r="AP180" s="490"/>
      <c r="AQ180" s="488"/>
      <c r="AR180" s="489"/>
      <c r="AS180" s="489"/>
      <c r="AT180" s="490"/>
      <c r="AU180" s="488"/>
      <c r="AV180" s="489"/>
      <c r="AW180" s="489"/>
      <c r="AX180" s="490"/>
      <c r="AY180" s="488"/>
      <c r="AZ180" s="489"/>
      <c r="BA180" s="489"/>
      <c r="BB180" s="490"/>
      <c r="BC180" s="488"/>
      <c r="BD180" s="489"/>
      <c r="BE180" s="489"/>
      <c r="BF180" s="490"/>
      <c r="BG180" s="202" t="str">
        <f t="shared" si="125"/>
        <v>n.é.</v>
      </c>
      <c r="BH180" s="203"/>
    </row>
    <row r="181" spans="1:60" ht="20.100000000000001" customHeight="1">
      <c r="A181" s="438">
        <v>170</v>
      </c>
      <c r="B181" s="363"/>
      <c r="C181" s="174" t="s">
        <v>440</v>
      </c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6"/>
      <c r="AC181" s="207" t="s">
        <v>165</v>
      </c>
      <c r="AD181" s="208"/>
      <c r="AE181" s="488"/>
      <c r="AF181" s="489"/>
      <c r="AG181" s="489"/>
      <c r="AH181" s="490"/>
      <c r="AI181" s="488"/>
      <c r="AJ181" s="489"/>
      <c r="AK181" s="489"/>
      <c r="AL181" s="490"/>
      <c r="AM181" s="488"/>
      <c r="AN181" s="489"/>
      <c r="AO181" s="489"/>
      <c r="AP181" s="490"/>
      <c r="AQ181" s="488"/>
      <c r="AR181" s="489"/>
      <c r="AS181" s="489"/>
      <c r="AT181" s="490"/>
      <c r="AU181" s="488"/>
      <c r="AV181" s="489"/>
      <c r="AW181" s="489"/>
      <c r="AX181" s="490"/>
      <c r="AY181" s="488"/>
      <c r="AZ181" s="489"/>
      <c r="BA181" s="489"/>
      <c r="BB181" s="490"/>
      <c r="BC181" s="488"/>
      <c r="BD181" s="489"/>
      <c r="BE181" s="489"/>
      <c r="BF181" s="490"/>
      <c r="BG181" s="202" t="str">
        <f t="shared" si="125"/>
        <v>n.é.</v>
      </c>
      <c r="BH181" s="203"/>
    </row>
    <row r="182" spans="1:60" ht="20.100000000000001" customHeight="1">
      <c r="A182" s="438">
        <v>171</v>
      </c>
      <c r="B182" s="363"/>
      <c r="C182" s="174" t="s">
        <v>441</v>
      </c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6"/>
      <c r="AC182" s="207" t="s">
        <v>166</v>
      </c>
      <c r="AD182" s="208"/>
      <c r="AE182" s="488"/>
      <c r="AF182" s="489"/>
      <c r="AG182" s="489"/>
      <c r="AH182" s="490"/>
      <c r="AI182" s="488"/>
      <c r="AJ182" s="489"/>
      <c r="AK182" s="489"/>
      <c r="AL182" s="490"/>
      <c r="AM182" s="488"/>
      <c r="AN182" s="489"/>
      <c r="AO182" s="489"/>
      <c r="AP182" s="490"/>
      <c r="AQ182" s="488"/>
      <c r="AR182" s="489"/>
      <c r="AS182" s="489"/>
      <c r="AT182" s="490"/>
      <c r="AU182" s="488"/>
      <c r="AV182" s="489"/>
      <c r="AW182" s="489"/>
      <c r="AX182" s="490"/>
      <c r="AY182" s="488"/>
      <c r="AZ182" s="489"/>
      <c r="BA182" s="489"/>
      <c r="BB182" s="490"/>
      <c r="BC182" s="488"/>
      <c r="BD182" s="489"/>
      <c r="BE182" s="489"/>
      <c r="BF182" s="490"/>
      <c r="BG182" s="202" t="str">
        <f t="shared" si="125"/>
        <v>n.é.</v>
      </c>
      <c r="BH182" s="203"/>
    </row>
    <row r="183" spans="1:60" ht="20.100000000000001" customHeight="1">
      <c r="A183" s="438">
        <v>172</v>
      </c>
      <c r="B183" s="363"/>
      <c r="C183" s="174" t="s">
        <v>174</v>
      </c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6"/>
      <c r="AC183" s="207" t="s">
        <v>167</v>
      </c>
      <c r="AD183" s="208"/>
      <c r="AE183" s="488"/>
      <c r="AF183" s="489"/>
      <c r="AG183" s="489"/>
      <c r="AH183" s="490"/>
      <c r="AI183" s="488"/>
      <c r="AJ183" s="489"/>
      <c r="AK183" s="489"/>
      <c r="AL183" s="490"/>
      <c r="AM183" s="488"/>
      <c r="AN183" s="489"/>
      <c r="AO183" s="489"/>
      <c r="AP183" s="490"/>
      <c r="AQ183" s="488"/>
      <c r="AR183" s="489"/>
      <c r="AS183" s="489"/>
      <c r="AT183" s="490"/>
      <c r="AU183" s="488"/>
      <c r="AV183" s="489"/>
      <c r="AW183" s="489"/>
      <c r="AX183" s="490"/>
      <c r="AY183" s="488"/>
      <c r="AZ183" s="489"/>
      <c r="BA183" s="489"/>
      <c r="BB183" s="490"/>
      <c r="BC183" s="488"/>
      <c r="BD183" s="489"/>
      <c r="BE183" s="489"/>
      <c r="BF183" s="490"/>
      <c r="BG183" s="202" t="str">
        <f t="shared" si="125"/>
        <v>n.é.</v>
      </c>
      <c r="BH183" s="203"/>
    </row>
    <row r="184" spans="1:60" ht="20.100000000000001" customHeight="1">
      <c r="A184" s="438">
        <v>173</v>
      </c>
      <c r="B184" s="363"/>
      <c r="C184" s="174" t="s">
        <v>175</v>
      </c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6"/>
      <c r="AC184" s="207" t="s">
        <v>168</v>
      </c>
      <c r="AD184" s="208"/>
      <c r="AE184" s="488"/>
      <c r="AF184" s="489"/>
      <c r="AG184" s="489"/>
      <c r="AH184" s="490"/>
      <c r="AI184" s="488"/>
      <c r="AJ184" s="489"/>
      <c r="AK184" s="489"/>
      <c r="AL184" s="490"/>
      <c r="AM184" s="488"/>
      <c r="AN184" s="489"/>
      <c r="AO184" s="489"/>
      <c r="AP184" s="490"/>
      <c r="AQ184" s="488"/>
      <c r="AR184" s="489"/>
      <c r="AS184" s="489"/>
      <c r="AT184" s="490"/>
      <c r="AU184" s="488"/>
      <c r="AV184" s="489"/>
      <c r="AW184" s="489"/>
      <c r="AX184" s="490"/>
      <c r="AY184" s="488"/>
      <c r="AZ184" s="489"/>
      <c r="BA184" s="489"/>
      <c r="BB184" s="490"/>
      <c r="BC184" s="488"/>
      <c r="BD184" s="489"/>
      <c r="BE184" s="489"/>
      <c r="BF184" s="490"/>
      <c r="BG184" s="202" t="str">
        <f t="shared" si="125"/>
        <v>n.é.</v>
      </c>
      <c r="BH184" s="203"/>
    </row>
    <row r="185" spans="1:60" ht="20.100000000000001" customHeight="1">
      <c r="A185" s="439">
        <v>174</v>
      </c>
      <c r="B185" s="423"/>
      <c r="C185" s="177" t="s">
        <v>484</v>
      </c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9"/>
      <c r="AC185" s="230" t="s">
        <v>62</v>
      </c>
      <c r="AD185" s="231"/>
      <c r="AE185" s="459">
        <f>SUM(AE177:AH184)</f>
        <v>0</v>
      </c>
      <c r="AF185" s="460"/>
      <c r="AG185" s="460"/>
      <c r="AH185" s="461"/>
      <c r="AI185" s="459">
        <f t="shared" ref="AI185" si="150">SUM(AI177:AL184)</f>
        <v>0</v>
      </c>
      <c r="AJ185" s="460"/>
      <c r="AK185" s="460"/>
      <c r="AL185" s="461"/>
      <c r="AM185" s="459">
        <f t="shared" ref="AM185" si="151">SUM(AM177:AP184)</f>
        <v>0</v>
      </c>
      <c r="AN185" s="460"/>
      <c r="AO185" s="460"/>
      <c r="AP185" s="461"/>
      <c r="AQ185" s="459">
        <f t="shared" ref="AQ185" si="152">SUM(AQ177:AT184)</f>
        <v>0</v>
      </c>
      <c r="AR185" s="460"/>
      <c r="AS185" s="460"/>
      <c r="AT185" s="461"/>
      <c r="AU185" s="459">
        <f t="shared" ref="AU185" si="153">SUM(AU177:AX184)</f>
        <v>0</v>
      </c>
      <c r="AV185" s="460"/>
      <c r="AW185" s="460"/>
      <c r="AX185" s="461"/>
      <c r="AY185" s="459">
        <f t="shared" ref="AY185" si="154">SUM(AY177:BB184)</f>
        <v>0</v>
      </c>
      <c r="AZ185" s="460"/>
      <c r="BA185" s="460"/>
      <c r="BB185" s="461"/>
      <c r="BC185" s="459">
        <f t="shared" ref="BC185" si="155">SUM(BC177:BF184)</f>
        <v>0</v>
      </c>
      <c r="BD185" s="460"/>
      <c r="BE185" s="460"/>
      <c r="BF185" s="461"/>
      <c r="BG185" s="172" t="str">
        <f t="shared" si="125"/>
        <v>n.é.</v>
      </c>
      <c r="BH185" s="173"/>
    </row>
    <row r="186" spans="1:60" s="3" customFormat="1" ht="20.100000000000001" customHeight="1">
      <c r="A186" s="440">
        <v>175</v>
      </c>
      <c r="B186" s="377"/>
      <c r="C186" s="256" t="s">
        <v>485</v>
      </c>
      <c r="D186" s="257"/>
      <c r="E186" s="257"/>
      <c r="F186" s="257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  <c r="AA186" s="257"/>
      <c r="AB186" s="258"/>
      <c r="AC186" s="259" t="s">
        <v>176</v>
      </c>
      <c r="AD186" s="260"/>
      <c r="AE186" s="479">
        <f>AE112+AE113+AE141+AE150+AE163+AE171+AE176+AE185</f>
        <v>37774</v>
      </c>
      <c r="AF186" s="480"/>
      <c r="AG186" s="480"/>
      <c r="AH186" s="481"/>
      <c r="AI186" s="479">
        <f t="shared" ref="AI186" si="156">AI112+AI113+AI141+AI150+AI163+AI171+AI176+AI185</f>
        <v>39703</v>
      </c>
      <c r="AJ186" s="480"/>
      <c r="AK186" s="480"/>
      <c r="AL186" s="481"/>
      <c r="AM186" s="479">
        <f t="shared" ref="AM186" si="157">AM112+AM113+AM141+AM150+AM163+AM171+AM176+AM185</f>
        <v>855</v>
      </c>
      <c r="AN186" s="480"/>
      <c r="AO186" s="480"/>
      <c r="AP186" s="481"/>
      <c r="AQ186" s="479">
        <f t="shared" ref="AQ186" si="158">AQ112+AQ113+AQ141+AQ150+AQ163+AQ171+AQ176+AQ185</f>
        <v>38546</v>
      </c>
      <c r="AR186" s="480"/>
      <c r="AS186" s="480"/>
      <c r="AT186" s="481"/>
      <c r="AU186" s="479">
        <f t="shared" ref="AU186" si="159">AU112+AU113+AU141+AU150+AU163+AU171+AU176+AU185</f>
        <v>113849</v>
      </c>
      <c r="AV186" s="480"/>
      <c r="AW186" s="480"/>
      <c r="AX186" s="481"/>
      <c r="AY186" s="479">
        <f t="shared" ref="AY186" si="160">AY112+AY113+AY141+AY150+AY163+AY171+AY176+AY185</f>
        <v>0</v>
      </c>
      <c r="AZ186" s="480"/>
      <c r="BA186" s="480"/>
      <c r="BB186" s="481"/>
      <c r="BC186" s="479">
        <f t="shared" ref="BC186" si="161">BC112+BC113+BC141+BC150+BC163+BC171+BC176+BC185</f>
        <v>38546</v>
      </c>
      <c r="BD186" s="480"/>
      <c r="BE186" s="480"/>
      <c r="BF186" s="481"/>
      <c r="BG186" s="190">
        <f t="shared" si="125"/>
        <v>0.97085862529279898</v>
      </c>
      <c r="BH186" s="191"/>
    </row>
    <row r="187" spans="1:60" ht="20.100000000000001" customHeight="1">
      <c r="A187" s="438">
        <v>176</v>
      </c>
      <c r="B187" s="363"/>
      <c r="C187" s="174" t="s">
        <v>396</v>
      </c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6"/>
      <c r="AC187" s="197" t="s">
        <v>397</v>
      </c>
      <c r="AD187" s="198"/>
      <c r="AE187" s="497"/>
      <c r="AF187" s="497"/>
      <c r="AG187" s="497"/>
      <c r="AH187" s="497"/>
      <c r="AI187" s="497"/>
      <c r="AJ187" s="497"/>
      <c r="AK187" s="497"/>
      <c r="AL187" s="497"/>
      <c r="AM187" s="497"/>
      <c r="AN187" s="497"/>
      <c r="AO187" s="497"/>
      <c r="AP187" s="497"/>
      <c r="AQ187" s="497"/>
      <c r="AR187" s="497"/>
      <c r="AS187" s="497"/>
      <c r="AT187" s="497"/>
      <c r="AU187" s="497"/>
      <c r="AV187" s="497"/>
      <c r="AW187" s="497"/>
      <c r="AX187" s="497"/>
      <c r="AY187" s="497"/>
      <c r="AZ187" s="497"/>
      <c r="BA187" s="497"/>
      <c r="BB187" s="497"/>
      <c r="BC187" s="497"/>
      <c r="BD187" s="497"/>
      <c r="BE187" s="497"/>
      <c r="BF187" s="497"/>
      <c r="BG187" s="172" t="str">
        <f t="shared" si="125"/>
        <v>n.é.</v>
      </c>
      <c r="BH187" s="173"/>
    </row>
    <row r="188" spans="1:60" ht="20.100000000000001" customHeight="1">
      <c r="A188" s="438">
        <v>177</v>
      </c>
      <c r="B188" s="363"/>
      <c r="C188" s="174" t="s">
        <v>398</v>
      </c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6"/>
      <c r="AC188" s="197" t="s">
        <v>399</v>
      </c>
      <c r="AD188" s="198"/>
      <c r="AE188" s="497"/>
      <c r="AF188" s="497"/>
      <c r="AG188" s="497"/>
      <c r="AH188" s="497"/>
      <c r="AI188" s="497"/>
      <c r="AJ188" s="497"/>
      <c r="AK188" s="497"/>
      <c r="AL188" s="497"/>
      <c r="AM188" s="497"/>
      <c r="AN188" s="497"/>
      <c r="AO188" s="497"/>
      <c r="AP188" s="497"/>
      <c r="AQ188" s="497"/>
      <c r="AR188" s="497"/>
      <c r="AS188" s="497"/>
      <c r="AT188" s="497"/>
      <c r="AU188" s="497"/>
      <c r="AV188" s="497"/>
      <c r="AW188" s="497"/>
      <c r="AX188" s="497"/>
      <c r="AY188" s="497"/>
      <c r="AZ188" s="497"/>
      <c r="BA188" s="497"/>
      <c r="BB188" s="497"/>
      <c r="BC188" s="497"/>
      <c r="BD188" s="497"/>
      <c r="BE188" s="497"/>
      <c r="BF188" s="497"/>
      <c r="BG188" s="172" t="str">
        <f t="shared" si="125"/>
        <v>n.é.</v>
      </c>
      <c r="BH188" s="173"/>
    </row>
    <row r="189" spans="1:60" ht="20.100000000000001" customHeight="1">
      <c r="A189" s="438">
        <v>178</v>
      </c>
      <c r="B189" s="363"/>
      <c r="C189" s="174" t="s">
        <v>400</v>
      </c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6"/>
      <c r="AC189" s="197" t="s">
        <v>401</v>
      </c>
      <c r="AD189" s="198"/>
      <c r="AE189" s="497"/>
      <c r="AF189" s="497"/>
      <c r="AG189" s="497"/>
      <c r="AH189" s="497"/>
      <c r="AI189" s="497"/>
      <c r="AJ189" s="497"/>
      <c r="AK189" s="497"/>
      <c r="AL189" s="497"/>
      <c r="AM189" s="497"/>
      <c r="AN189" s="497"/>
      <c r="AO189" s="497"/>
      <c r="AP189" s="497"/>
      <c r="AQ189" s="497"/>
      <c r="AR189" s="497"/>
      <c r="AS189" s="497"/>
      <c r="AT189" s="497"/>
      <c r="AU189" s="497"/>
      <c r="AV189" s="497"/>
      <c r="AW189" s="497"/>
      <c r="AX189" s="497"/>
      <c r="AY189" s="497"/>
      <c r="AZ189" s="497"/>
      <c r="BA189" s="497"/>
      <c r="BB189" s="497"/>
      <c r="BC189" s="497"/>
      <c r="BD189" s="497"/>
      <c r="BE189" s="497"/>
      <c r="BF189" s="497"/>
      <c r="BG189" s="172" t="str">
        <f t="shared" si="125"/>
        <v>n.é.</v>
      </c>
      <c r="BH189" s="173"/>
    </row>
    <row r="190" spans="1:60" ht="20.100000000000001" customHeight="1">
      <c r="A190" s="439">
        <v>179</v>
      </c>
      <c r="B190" s="423"/>
      <c r="C190" s="177" t="s">
        <v>486</v>
      </c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9"/>
      <c r="AC190" s="192" t="s">
        <v>402</v>
      </c>
      <c r="AD190" s="193"/>
      <c r="AE190" s="498">
        <f>SUM(AE187:AH189)</f>
        <v>0</v>
      </c>
      <c r="AF190" s="498"/>
      <c r="AG190" s="498"/>
      <c r="AH190" s="498"/>
      <c r="AI190" s="498">
        <f t="shared" ref="AI190" si="162">SUM(AI187:AL189)</f>
        <v>0</v>
      </c>
      <c r="AJ190" s="498"/>
      <c r="AK190" s="498"/>
      <c r="AL190" s="498"/>
      <c r="AM190" s="498">
        <f t="shared" ref="AM190" si="163">SUM(AM187:AP189)</f>
        <v>0</v>
      </c>
      <c r="AN190" s="498"/>
      <c r="AO190" s="498"/>
      <c r="AP190" s="498"/>
      <c r="AQ190" s="498">
        <f t="shared" ref="AQ190" si="164">SUM(AQ187:AT189)</f>
        <v>0</v>
      </c>
      <c r="AR190" s="498"/>
      <c r="AS190" s="498"/>
      <c r="AT190" s="498"/>
      <c r="AU190" s="498">
        <f t="shared" ref="AU190" si="165">SUM(AU187:AX189)</f>
        <v>0</v>
      </c>
      <c r="AV190" s="498"/>
      <c r="AW190" s="498"/>
      <c r="AX190" s="498"/>
      <c r="AY190" s="498">
        <f t="shared" ref="AY190" si="166">SUM(AY187:BB189)</f>
        <v>0</v>
      </c>
      <c r="AZ190" s="498"/>
      <c r="BA190" s="498"/>
      <c r="BB190" s="498"/>
      <c r="BC190" s="498">
        <f t="shared" ref="BC190" si="167">SUM(BC187:BF189)</f>
        <v>0</v>
      </c>
      <c r="BD190" s="498"/>
      <c r="BE190" s="498"/>
      <c r="BF190" s="498"/>
      <c r="BG190" s="172" t="str">
        <f t="shared" si="125"/>
        <v>n.é.</v>
      </c>
      <c r="BH190" s="173"/>
    </row>
    <row r="191" spans="1:60" ht="20.100000000000001" customHeight="1">
      <c r="A191" s="438">
        <v>180</v>
      </c>
      <c r="B191" s="363"/>
      <c r="C191" s="194" t="s">
        <v>403</v>
      </c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  <c r="AA191" s="195"/>
      <c r="AB191" s="196"/>
      <c r="AC191" s="197" t="s">
        <v>404</v>
      </c>
      <c r="AD191" s="198"/>
      <c r="AE191" s="497"/>
      <c r="AF191" s="497"/>
      <c r="AG191" s="497"/>
      <c r="AH191" s="497"/>
      <c r="AI191" s="497"/>
      <c r="AJ191" s="497"/>
      <c r="AK191" s="497"/>
      <c r="AL191" s="497"/>
      <c r="AM191" s="497"/>
      <c r="AN191" s="497"/>
      <c r="AO191" s="497"/>
      <c r="AP191" s="497"/>
      <c r="AQ191" s="497"/>
      <c r="AR191" s="497"/>
      <c r="AS191" s="497"/>
      <c r="AT191" s="497"/>
      <c r="AU191" s="497"/>
      <c r="AV191" s="497"/>
      <c r="AW191" s="497"/>
      <c r="AX191" s="497"/>
      <c r="AY191" s="497"/>
      <c r="AZ191" s="497"/>
      <c r="BA191" s="497"/>
      <c r="BB191" s="497"/>
      <c r="BC191" s="497"/>
      <c r="BD191" s="497"/>
      <c r="BE191" s="497"/>
      <c r="BF191" s="497"/>
      <c r="BG191" s="172" t="str">
        <f t="shared" si="125"/>
        <v>n.é.</v>
      </c>
      <c r="BH191" s="173"/>
    </row>
    <row r="192" spans="1:60" ht="20.100000000000001" customHeight="1">
      <c r="A192" s="438">
        <v>181</v>
      </c>
      <c r="B192" s="363"/>
      <c r="C192" s="194" t="s">
        <v>405</v>
      </c>
      <c r="D192" s="195"/>
      <c r="E192" s="195"/>
      <c r="F192" s="195"/>
      <c r="G192" s="195"/>
      <c r="H192" s="195"/>
      <c r="I192" s="195"/>
      <c r="J192" s="195"/>
      <c r="K192" s="195"/>
      <c r="L192" s="195"/>
      <c r="M192" s="195"/>
      <c r="N192" s="195"/>
      <c r="O192" s="195"/>
      <c r="P192" s="195"/>
      <c r="Q192" s="195"/>
      <c r="R192" s="195"/>
      <c r="S192" s="195"/>
      <c r="T192" s="195"/>
      <c r="U192" s="195"/>
      <c r="V192" s="195"/>
      <c r="W192" s="195"/>
      <c r="X192" s="195"/>
      <c r="Y192" s="195"/>
      <c r="Z192" s="195"/>
      <c r="AA192" s="195"/>
      <c r="AB192" s="196"/>
      <c r="AC192" s="197" t="s">
        <v>406</v>
      </c>
      <c r="AD192" s="198"/>
      <c r="AE192" s="497"/>
      <c r="AF192" s="497"/>
      <c r="AG192" s="497"/>
      <c r="AH192" s="497"/>
      <c r="AI192" s="497"/>
      <c r="AJ192" s="497"/>
      <c r="AK192" s="497"/>
      <c r="AL192" s="497"/>
      <c r="AM192" s="497"/>
      <c r="AN192" s="497"/>
      <c r="AO192" s="497"/>
      <c r="AP192" s="497"/>
      <c r="AQ192" s="497"/>
      <c r="AR192" s="497"/>
      <c r="AS192" s="497"/>
      <c r="AT192" s="497"/>
      <c r="AU192" s="497"/>
      <c r="AV192" s="497"/>
      <c r="AW192" s="497"/>
      <c r="AX192" s="497"/>
      <c r="AY192" s="497"/>
      <c r="AZ192" s="497"/>
      <c r="BA192" s="497"/>
      <c r="BB192" s="497"/>
      <c r="BC192" s="497"/>
      <c r="BD192" s="497"/>
      <c r="BE192" s="497"/>
      <c r="BF192" s="497"/>
      <c r="BG192" s="172" t="str">
        <f t="shared" si="125"/>
        <v>n.é.</v>
      </c>
      <c r="BH192" s="173"/>
    </row>
    <row r="193" spans="1:60" ht="20.100000000000001" customHeight="1">
      <c r="A193" s="438">
        <v>182</v>
      </c>
      <c r="B193" s="363"/>
      <c r="C193" s="174" t="s">
        <v>407</v>
      </c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6"/>
      <c r="AC193" s="197" t="s">
        <v>408</v>
      </c>
      <c r="AD193" s="198"/>
      <c r="AE193" s="497"/>
      <c r="AF193" s="497"/>
      <c r="AG193" s="497"/>
      <c r="AH193" s="497"/>
      <c r="AI193" s="497"/>
      <c r="AJ193" s="497"/>
      <c r="AK193" s="497"/>
      <c r="AL193" s="497"/>
      <c r="AM193" s="497"/>
      <c r="AN193" s="497"/>
      <c r="AO193" s="497"/>
      <c r="AP193" s="497"/>
      <c r="AQ193" s="497"/>
      <c r="AR193" s="497"/>
      <c r="AS193" s="497"/>
      <c r="AT193" s="497"/>
      <c r="AU193" s="497"/>
      <c r="AV193" s="497"/>
      <c r="AW193" s="497"/>
      <c r="AX193" s="497"/>
      <c r="AY193" s="497"/>
      <c r="AZ193" s="497"/>
      <c r="BA193" s="497"/>
      <c r="BB193" s="497"/>
      <c r="BC193" s="497"/>
      <c r="BD193" s="497"/>
      <c r="BE193" s="497"/>
      <c r="BF193" s="497"/>
      <c r="BG193" s="172" t="str">
        <f t="shared" si="125"/>
        <v>n.é.</v>
      </c>
      <c r="BH193" s="173"/>
    </row>
    <row r="194" spans="1:60" ht="20.100000000000001" customHeight="1">
      <c r="A194" s="438">
        <v>183</v>
      </c>
      <c r="B194" s="363"/>
      <c r="C194" s="174" t="s">
        <v>409</v>
      </c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6"/>
      <c r="AC194" s="197" t="s">
        <v>410</v>
      </c>
      <c r="AD194" s="198"/>
      <c r="AE194" s="497"/>
      <c r="AF194" s="497"/>
      <c r="AG194" s="497"/>
      <c r="AH194" s="497"/>
      <c r="AI194" s="497"/>
      <c r="AJ194" s="497"/>
      <c r="AK194" s="497"/>
      <c r="AL194" s="497"/>
      <c r="AM194" s="497"/>
      <c r="AN194" s="497"/>
      <c r="AO194" s="497"/>
      <c r="AP194" s="497"/>
      <c r="AQ194" s="497"/>
      <c r="AR194" s="497"/>
      <c r="AS194" s="497"/>
      <c r="AT194" s="497"/>
      <c r="AU194" s="497"/>
      <c r="AV194" s="497"/>
      <c r="AW194" s="497"/>
      <c r="AX194" s="497"/>
      <c r="AY194" s="497"/>
      <c r="AZ194" s="497"/>
      <c r="BA194" s="497"/>
      <c r="BB194" s="497"/>
      <c r="BC194" s="497"/>
      <c r="BD194" s="497"/>
      <c r="BE194" s="497"/>
      <c r="BF194" s="497"/>
      <c r="BG194" s="172" t="str">
        <f t="shared" si="125"/>
        <v>n.é.</v>
      </c>
      <c r="BH194" s="173"/>
    </row>
    <row r="195" spans="1:60" ht="20.100000000000001" customHeight="1">
      <c r="A195" s="439">
        <v>184</v>
      </c>
      <c r="B195" s="423"/>
      <c r="C195" s="199" t="s">
        <v>487</v>
      </c>
      <c r="D195" s="200"/>
      <c r="E195" s="200"/>
      <c r="F195" s="200"/>
      <c r="G195" s="200"/>
      <c r="H195" s="200"/>
      <c r="I195" s="200"/>
      <c r="J195" s="200"/>
      <c r="K195" s="200"/>
      <c r="L195" s="200"/>
      <c r="M195" s="200"/>
      <c r="N195" s="200"/>
      <c r="O195" s="200"/>
      <c r="P195" s="200"/>
      <c r="Q195" s="200"/>
      <c r="R195" s="200"/>
      <c r="S195" s="200"/>
      <c r="T195" s="200"/>
      <c r="U195" s="200"/>
      <c r="V195" s="200"/>
      <c r="W195" s="200"/>
      <c r="X195" s="200"/>
      <c r="Y195" s="200"/>
      <c r="Z195" s="200"/>
      <c r="AA195" s="200"/>
      <c r="AB195" s="201"/>
      <c r="AC195" s="192" t="s">
        <v>411</v>
      </c>
      <c r="AD195" s="193"/>
      <c r="AE195" s="499">
        <f>SUM(AE191:AH194)</f>
        <v>0</v>
      </c>
      <c r="AF195" s="499"/>
      <c r="AG195" s="499"/>
      <c r="AH195" s="499"/>
      <c r="AI195" s="499">
        <f t="shared" ref="AI195" si="168">SUM(AI191:AL194)</f>
        <v>0</v>
      </c>
      <c r="AJ195" s="499"/>
      <c r="AK195" s="499"/>
      <c r="AL195" s="499"/>
      <c r="AM195" s="499">
        <f t="shared" ref="AM195" si="169">SUM(AM191:AP194)</f>
        <v>0</v>
      </c>
      <c r="AN195" s="499"/>
      <c r="AO195" s="499"/>
      <c r="AP195" s="499"/>
      <c r="AQ195" s="499">
        <f t="shared" ref="AQ195" si="170">SUM(AQ191:AT194)</f>
        <v>0</v>
      </c>
      <c r="AR195" s="499"/>
      <c r="AS195" s="499"/>
      <c r="AT195" s="499"/>
      <c r="AU195" s="499">
        <f t="shared" ref="AU195" si="171">SUM(AU191:AX194)</f>
        <v>0</v>
      </c>
      <c r="AV195" s="499"/>
      <c r="AW195" s="499"/>
      <c r="AX195" s="499"/>
      <c r="AY195" s="499">
        <f t="shared" ref="AY195" si="172">SUM(AY191:BB194)</f>
        <v>0</v>
      </c>
      <c r="AZ195" s="499"/>
      <c r="BA195" s="499"/>
      <c r="BB195" s="499"/>
      <c r="BC195" s="499">
        <f t="shared" ref="BC195" si="173">SUM(BC191:BF194)</f>
        <v>0</v>
      </c>
      <c r="BD195" s="499"/>
      <c r="BE195" s="499"/>
      <c r="BF195" s="499"/>
      <c r="BG195" s="172" t="str">
        <f t="shared" si="125"/>
        <v>n.é.</v>
      </c>
      <c r="BH195" s="173"/>
    </row>
    <row r="196" spans="1:60" ht="20.100000000000001" customHeight="1">
      <c r="A196" s="438">
        <v>185</v>
      </c>
      <c r="B196" s="363"/>
      <c r="C196" s="194" t="s">
        <v>412</v>
      </c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  <c r="AA196" s="195"/>
      <c r="AB196" s="196"/>
      <c r="AC196" s="197" t="s">
        <v>413</v>
      </c>
      <c r="AD196" s="198"/>
      <c r="AE196" s="497"/>
      <c r="AF196" s="497"/>
      <c r="AG196" s="497"/>
      <c r="AH196" s="497"/>
      <c r="AI196" s="497"/>
      <c r="AJ196" s="497"/>
      <c r="AK196" s="497"/>
      <c r="AL196" s="497"/>
      <c r="AM196" s="497"/>
      <c r="AN196" s="497"/>
      <c r="AO196" s="497"/>
      <c r="AP196" s="497"/>
      <c r="AQ196" s="497"/>
      <c r="AR196" s="497"/>
      <c r="AS196" s="497"/>
      <c r="AT196" s="497"/>
      <c r="AU196" s="497"/>
      <c r="AV196" s="497"/>
      <c r="AW196" s="497"/>
      <c r="AX196" s="497"/>
      <c r="AY196" s="497"/>
      <c r="AZ196" s="497"/>
      <c r="BA196" s="497"/>
      <c r="BB196" s="497"/>
      <c r="BC196" s="497"/>
      <c r="BD196" s="497"/>
      <c r="BE196" s="497"/>
      <c r="BF196" s="497"/>
      <c r="BG196" s="172" t="str">
        <f t="shared" si="125"/>
        <v>n.é.</v>
      </c>
      <c r="BH196" s="173"/>
    </row>
    <row r="197" spans="1:60" ht="20.100000000000001" customHeight="1">
      <c r="A197" s="438">
        <v>186</v>
      </c>
      <c r="B197" s="363"/>
      <c r="C197" s="194" t="s">
        <v>414</v>
      </c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  <c r="AA197" s="195"/>
      <c r="AB197" s="196"/>
      <c r="AC197" s="197" t="s">
        <v>415</v>
      </c>
      <c r="AD197" s="198"/>
      <c r="AE197" s="497"/>
      <c r="AF197" s="497"/>
      <c r="AG197" s="497"/>
      <c r="AH197" s="497"/>
      <c r="AI197" s="497"/>
      <c r="AJ197" s="497"/>
      <c r="AK197" s="497"/>
      <c r="AL197" s="497"/>
      <c r="AM197" s="497"/>
      <c r="AN197" s="497"/>
      <c r="AO197" s="497"/>
      <c r="AP197" s="497"/>
      <c r="AQ197" s="497"/>
      <c r="AR197" s="497"/>
      <c r="AS197" s="497"/>
      <c r="AT197" s="497"/>
      <c r="AU197" s="497"/>
      <c r="AV197" s="497"/>
      <c r="AW197" s="497"/>
      <c r="AX197" s="497"/>
      <c r="AY197" s="497"/>
      <c r="AZ197" s="497"/>
      <c r="BA197" s="497"/>
      <c r="BB197" s="497"/>
      <c r="BC197" s="497"/>
      <c r="BD197" s="497"/>
      <c r="BE197" s="497"/>
      <c r="BF197" s="497"/>
      <c r="BG197" s="172" t="str">
        <f t="shared" si="125"/>
        <v>n.é.</v>
      </c>
      <c r="BH197" s="173"/>
    </row>
    <row r="198" spans="1:60" ht="20.100000000000001" customHeight="1">
      <c r="A198" s="438">
        <v>187</v>
      </c>
      <c r="B198" s="363"/>
      <c r="C198" s="194" t="s">
        <v>416</v>
      </c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  <c r="AB198" s="196"/>
      <c r="AC198" s="197" t="s">
        <v>417</v>
      </c>
      <c r="AD198" s="198"/>
      <c r="AE198" s="497"/>
      <c r="AF198" s="497"/>
      <c r="AG198" s="497"/>
      <c r="AH198" s="497"/>
      <c r="AI198" s="497"/>
      <c r="AJ198" s="497"/>
      <c r="AK198" s="497"/>
      <c r="AL198" s="497"/>
      <c r="AM198" s="497"/>
      <c r="AN198" s="497"/>
      <c r="AO198" s="497"/>
      <c r="AP198" s="497"/>
      <c r="AQ198" s="497"/>
      <c r="AR198" s="497"/>
      <c r="AS198" s="497"/>
      <c r="AT198" s="497"/>
      <c r="AU198" s="497"/>
      <c r="AV198" s="497"/>
      <c r="AW198" s="497"/>
      <c r="AX198" s="497"/>
      <c r="AY198" s="497"/>
      <c r="AZ198" s="497"/>
      <c r="BA198" s="497"/>
      <c r="BB198" s="497"/>
      <c r="BC198" s="497"/>
      <c r="BD198" s="497"/>
      <c r="BE198" s="497"/>
      <c r="BF198" s="497"/>
      <c r="BG198" s="172" t="str">
        <f t="shared" si="125"/>
        <v>n.é.</v>
      </c>
      <c r="BH198" s="173"/>
    </row>
    <row r="199" spans="1:60" ht="20.100000000000001" customHeight="1">
      <c r="A199" s="438">
        <v>188</v>
      </c>
      <c r="B199" s="363"/>
      <c r="C199" s="194" t="s">
        <v>418</v>
      </c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  <c r="AA199" s="195"/>
      <c r="AB199" s="196"/>
      <c r="AC199" s="197" t="s">
        <v>419</v>
      </c>
      <c r="AD199" s="198"/>
      <c r="AE199" s="497"/>
      <c r="AF199" s="497"/>
      <c r="AG199" s="497"/>
      <c r="AH199" s="497"/>
      <c r="AI199" s="497"/>
      <c r="AJ199" s="497"/>
      <c r="AK199" s="497"/>
      <c r="AL199" s="497"/>
      <c r="AM199" s="497"/>
      <c r="AN199" s="497"/>
      <c r="AO199" s="497"/>
      <c r="AP199" s="497"/>
      <c r="AQ199" s="497"/>
      <c r="AR199" s="497"/>
      <c r="AS199" s="497"/>
      <c r="AT199" s="497"/>
      <c r="AU199" s="497"/>
      <c r="AV199" s="497"/>
      <c r="AW199" s="497"/>
      <c r="AX199" s="497"/>
      <c r="AY199" s="497"/>
      <c r="AZ199" s="497"/>
      <c r="BA199" s="497"/>
      <c r="BB199" s="497"/>
      <c r="BC199" s="497"/>
      <c r="BD199" s="497"/>
      <c r="BE199" s="497"/>
      <c r="BF199" s="497"/>
      <c r="BG199" s="172" t="str">
        <f t="shared" si="125"/>
        <v>n.é.</v>
      </c>
      <c r="BH199" s="173"/>
    </row>
    <row r="200" spans="1:60" ht="20.100000000000001" customHeight="1">
      <c r="A200" s="438">
        <v>189</v>
      </c>
      <c r="B200" s="363"/>
      <c r="C200" s="194" t="s">
        <v>420</v>
      </c>
      <c r="D200" s="195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  <c r="AA200" s="195"/>
      <c r="AB200" s="196"/>
      <c r="AC200" s="197" t="s">
        <v>421</v>
      </c>
      <c r="AD200" s="198"/>
      <c r="AE200" s="497"/>
      <c r="AF200" s="497"/>
      <c r="AG200" s="497"/>
      <c r="AH200" s="497"/>
      <c r="AI200" s="497"/>
      <c r="AJ200" s="497"/>
      <c r="AK200" s="497"/>
      <c r="AL200" s="497"/>
      <c r="AM200" s="497"/>
      <c r="AN200" s="497"/>
      <c r="AO200" s="497"/>
      <c r="AP200" s="497"/>
      <c r="AQ200" s="497"/>
      <c r="AR200" s="497"/>
      <c r="AS200" s="497"/>
      <c r="AT200" s="497"/>
      <c r="AU200" s="497"/>
      <c r="AV200" s="497"/>
      <c r="AW200" s="497"/>
      <c r="AX200" s="497"/>
      <c r="AY200" s="497"/>
      <c r="AZ200" s="497"/>
      <c r="BA200" s="497"/>
      <c r="BB200" s="497"/>
      <c r="BC200" s="497"/>
      <c r="BD200" s="497"/>
      <c r="BE200" s="497"/>
      <c r="BF200" s="497"/>
      <c r="BG200" s="172" t="str">
        <f t="shared" si="125"/>
        <v>n.é.</v>
      </c>
      <c r="BH200" s="173"/>
    </row>
    <row r="201" spans="1:60" ht="20.100000000000001" customHeight="1">
      <c r="A201" s="438">
        <v>190</v>
      </c>
      <c r="B201" s="363"/>
      <c r="C201" s="194" t="s">
        <v>422</v>
      </c>
      <c r="D201" s="195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  <c r="AA201" s="195"/>
      <c r="AB201" s="196"/>
      <c r="AC201" s="197" t="s">
        <v>423</v>
      </c>
      <c r="AD201" s="198"/>
      <c r="AE201" s="497"/>
      <c r="AF201" s="497"/>
      <c r="AG201" s="497"/>
      <c r="AH201" s="497"/>
      <c r="AI201" s="497"/>
      <c r="AJ201" s="497"/>
      <c r="AK201" s="497"/>
      <c r="AL201" s="497"/>
      <c r="AM201" s="497"/>
      <c r="AN201" s="497"/>
      <c r="AO201" s="497"/>
      <c r="AP201" s="497"/>
      <c r="AQ201" s="497"/>
      <c r="AR201" s="497"/>
      <c r="AS201" s="497"/>
      <c r="AT201" s="497"/>
      <c r="AU201" s="497"/>
      <c r="AV201" s="497"/>
      <c r="AW201" s="497"/>
      <c r="AX201" s="497"/>
      <c r="AY201" s="497"/>
      <c r="AZ201" s="497"/>
      <c r="BA201" s="497"/>
      <c r="BB201" s="497"/>
      <c r="BC201" s="497"/>
      <c r="BD201" s="497"/>
      <c r="BE201" s="497"/>
      <c r="BF201" s="497"/>
      <c r="BG201" s="172" t="str">
        <f t="shared" si="125"/>
        <v>n.é.</v>
      </c>
      <c r="BH201" s="173"/>
    </row>
    <row r="202" spans="1:60" ht="20.100000000000001" customHeight="1">
      <c r="A202" s="439">
        <v>191</v>
      </c>
      <c r="B202" s="423"/>
      <c r="C202" s="199" t="s">
        <v>488</v>
      </c>
      <c r="D202" s="200"/>
      <c r="E202" s="200"/>
      <c r="F202" s="200"/>
      <c r="G202" s="200"/>
      <c r="H202" s="200"/>
      <c r="I202" s="200"/>
      <c r="J202" s="200"/>
      <c r="K202" s="200"/>
      <c r="L202" s="200"/>
      <c r="M202" s="200"/>
      <c r="N202" s="200"/>
      <c r="O202" s="200"/>
      <c r="P202" s="200"/>
      <c r="Q202" s="200"/>
      <c r="R202" s="200"/>
      <c r="S202" s="200"/>
      <c r="T202" s="200"/>
      <c r="U202" s="200"/>
      <c r="V202" s="200"/>
      <c r="W202" s="200"/>
      <c r="X202" s="200"/>
      <c r="Y202" s="200"/>
      <c r="Z202" s="200"/>
      <c r="AA202" s="200"/>
      <c r="AB202" s="201"/>
      <c r="AC202" s="192" t="s">
        <v>424</v>
      </c>
      <c r="AD202" s="193"/>
      <c r="AE202" s="498">
        <f>AE190+SUM(AE195:AH201)</f>
        <v>0</v>
      </c>
      <c r="AF202" s="498"/>
      <c r="AG202" s="498"/>
      <c r="AH202" s="498"/>
      <c r="AI202" s="498">
        <f t="shared" ref="AI202" si="174">AI190+SUM(AI195:AL201)</f>
        <v>0</v>
      </c>
      <c r="AJ202" s="498"/>
      <c r="AK202" s="498"/>
      <c r="AL202" s="498"/>
      <c r="AM202" s="498">
        <f t="shared" ref="AM202" si="175">AM190+SUM(AM195:AP201)</f>
        <v>0</v>
      </c>
      <c r="AN202" s="498"/>
      <c r="AO202" s="498"/>
      <c r="AP202" s="498"/>
      <c r="AQ202" s="498">
        <f t="shared" ref="AQ202" si="176">AQ190+SUM(AQ195:AT201)</f>
        <v>0</v>
      </c>
      <c r="AR202" s="498"/>
      <c r="AS202" s="498"/>
      <c r="AT202" s="498"/>
      <c r="AU202" s="498">
        <f t="shared" ref="AU202" si="177">AU190+SUM(AU195:AX201)</f>
        <v>0</v>
      </c>
      <c r="AV202" s="498"/>
      <c r="AW202" s="498"/>
      <c r="AX202" s="498"/>
      <c r="AY202" s="498">
        <f t="shared" ref="AY202" si="178">AY190+SUM(AY195:BB201)</f>
        <v>0</v>
      </c>
      <c r="AZ202" s="498"/>
      <c r="BA202" s="498"/>
      <c r="BB202" s="498"/>
      <c r="BC202" s="498">
        <f t="shared" ref="BC202" si="179">BC190+SUM(BC195:BF201)</f>
        <v>0</v>
      </c>
      <c r="BD202" s="498"/>
      <c r="BE202" s="498"/>
      <c r="BF202" s="498"/>
      <c r="BG202" s="172" t="str">
        <f t="shared" si="125"/>
        <v>n.é.</v>
      </c>
      <c r="BH202" s="173"/>
    </row>
    <row r="203" spans="1:60" ht="20.100000000000001" customHeight="1">
      <c r="A203" s="438">
        <v>192</v>
      </c>
      <c r="B203" s="363"/>
      <c r="C203" s="194" t="s">
        <v>425</v>
      </c>
      <c r="D203" s="195"/>
      <c r="E203" s="195"/>
      <c r="F203" s="195"/>
      <c r="G203" s="195"/>
      <c r="H203" s="195"/>
      <c r="I203" s="195"/>
      <c r="J203" s="195"/>
      <c r="K203" s="195"/>
      <c r="L203" s="195"/>
      <c r="M203" s="195"/>
      <c r="N203" s="195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5"/>
      <c r="Z203" s="195"/>
      <c r="AA203" s="195"/>
      <c r="AB203" s="196"/>
      <c r="AC203" s="197" t="s">
        <v>426</v>
      </c>
      <c r="AD203" s="198"/>
      <c r="AE203" s="497"/>
      <c r="AF203" s="497"/>
      <c r="AG203" s="497"/>
      <c r="AH203" s="497"/>
      <c r="AI203" s="497"/>
      <c r="AJ203" s="497"/>
      <c r="AK203" s="497"/>
      <c r="AL203" s="497"/>
      <c r="AM203" s="497"/>
      <c r="AN203" s="497"/>
      <c r="AO203" s="497"/>
      <c r="AP203" s="497"/>
      <c r="AQ203" s="497"/>
      <c r="AR203" s="497"/>
      <c r="AS203" s="497"/>
      <c r="AT203" s="497"/>
      <c r="AU203" s="497"/>
      <c r="AV203" s="497"/>
      <c r="AW203" s="497"/>
      <c r="AX203" s="497"/>
      <c r="AY203" s="497"/>
      <c r="AZ203" s="497"/>
      <c r="BA203" s="497"/>
      <c r="BB203" s="497"/>
      <c r="BC203" s="497"/>
      <c r="BD203" s="497"/>
      <c r="BE203" s="497"/>
      <c r="BF203" s="497"/>
      <c r="BG203" s="172" t="str">
        <f t="shared" si="125"/>
        <v>n.é.</v>
      </c>
      <c r="BH203" s="173"/>
    </row>
    <row r="204" spans="1:60" ht="20.100000000000001" customHeight="1">
      <c r="A204" s="438">
        <v>193</v>
      </c>
      <c r="B204" s="363"/>
      <c r="C204" s="174" t="s">
        <v>427</v>
      </c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6"/>
      <c r="AC204" s="197" t="s">
        <v>428</v>
      </c>
      <c r="AD204" s="198"/>
      <c r="AE204" s="497"/>
      <c r="AF204" s="497"/>
      <c r="AG204" s="497"/>
      <c r="AH204" s="497"/>
      <c r="AI204" s="497"/>
      <c r="AJ204" s="497"/>
      <c r="AK204" s="497"/>
      <c r="AL204" s="497"/>
      <c r="AM204" s="497"/>
      <c r="AN204" s="497"/>
      <c r="AO204" s="497"/>
      <c r="AP204" s="497"/>
      <c r="AQ204" s="497"/>
      <c r="AR204" s="497"/>
      <c r="AS204" s="497"/>
      <c r="AT204" s="497"/>
      <c r="AU204" s="497"/>
      <c r="AV204" s="497"/>
      <c r="AW204" s="497"/>
      <c r="AX204" s="497"/>
      <c r="AY204" s="497"/>
      <c r="AZ204" s="497"/>
      <c r="BA204" s="497"/>
      <c r="BB204" s="497"/>
      <c r="BC204" s="497"/>
      <c r="BD204" s="497"/>
      <c r="BE204" s="497"/>
      <c r="BF204" s="497"/>
      <c r="BG204" s="172" t="str">
        <f t="shared" si="125"/>
        <v>n.é.</v>
      </c>
      <c r="BH204" s="173"/>
    </row>
    <row r="205" spans="1:60" ht="20.100000000000001" customHeight="1">
      <c r="A205" s="438">
        <v>194</v>
      </c>
      <c r="B205" s="363"/>
      <c r="C205" s="194" t="s">
        <v>429</v>
      </c>
      <c r="D205" s="195"/>
      <c r="E205" s="195"/>
      <c r="F205" s="195"/>
      <c r="G205" s="195"/>
      <c r="H205" s="195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  <c r="AA205" s="195"/>
      <c r="AB205" s="196"/>
      <c r="AC205" s="197" t="s">
        <v>430</v>
      </c>
      <c r="AD205" s="198"/>
      <c r="AE205" s="497"/>
      <c r="AF205" s="497"/>
      <c r="AG205" s="497"/>
      <c r="AH205" s="497"/>
      <c r="AI205" s="497"/>
      <c r="AJ205" s="497"/>
      <c r="AK205" s="497"/>
      <c r="AL205" s="497"/>
      <c r="AM205" s="497"/>
      <c r="AN205" s="497"/>
      <c r="AO205" s="497"/>
      <c r="AP205" s="497"/>
      <c r="AQ205" s="497"/>
      <c r="AR205" s="497"/>
      <c r="AS205" s="497"/>
      <c r="AT205" s="497"/>
      <c r="AU205" s="497"/>
      <c r="AV205" s="497"/>
      <c r="AW205" s="497"/>
      <c r="AX205" s="497"/>
      <c r="AY205" s="497"/>
      <c r="AZ205" s="497"/>
      <c r="BA205" s="497"/>
      <c r="BB205" s="497"/>
      <c r="BC205" s="497"/>
      <c r="BD205" s="497"/>
      <c r="BE205" s="497"/>
      <c r="BF205" s="497"/>
      <c r="BG205" s="172" t="str">
        <f t="shared" si="125"/>
        <v>n.é.</v>
      </c>
      <c r="BH205" s="173"/>
    </row>
    <row r="206" spans="1:60" ht="20.100000000000001" customHeight="1">
      <c r="A206" s="438">
        <v>195</v>
      </c>
      <c r="B206" s="363"/>
      <c r="C206" s="194" t="s">
        <v>431</v>
      </c>
      <c r="D206" s="195"/>
      <c r="E206" s="195"/>
      <c r="F206" s="195"/>
      <c r="G206" s="195"/>
      <c r="H206" s="195"/>
      <c r="I206" s="195"/>
      <c r="J206" s="195"/>
      <c r="K206" s="195"/>
      <c r="L206" s="195"/>
      <c r="M206" s="195"/>
      <c r="N206" s="195"/>
      <c r="O206" s="195"/>
      <c r="P206" s="195"/>
      <c r="Q206" s="195"/>
      <c r="R206" s="195"/>
      <c r="S206" s="195"/>
      <c r="T206" s="195"/>
      <c r="U206" s="195"/>
      <c r="V206" s="195"/>
      <c r="W206" s="195"/>
      <c r="X206" s="195"/>
      <c r="Y206" s="195"/>
      <c r="Z206" s="195"/>
      <c r="AA206" s="195"/>
      <c r="AB206" s="196"/>
      <c r="AC206" s="197" t="s">
        <v>432</v>
      </c>
      <c r="AD206" s="198"/>
      <c r="AE206" s="497"/>
      <c r="AF206" s="497"/>
      <c r="AG206" s="497"/>
      <c r="AH206" s="497"/>
      <c r="AI206" s="497"/>
      <c r="AJ206" s="497"/>
      <c r="AK206" s="497"/>
      <c r="AL206" s="497"/>
      <c r="AM206" s="497"/>
      <c r="AN206" s="497"/>
      <c r="AO206" s="497"/>
      <c r="AP206" s="497"/>
      <c r="AQ206" s="497"/>
      <c r="AR206" s="497"/>
      <c r="AS206" s="497"/>
      <c r="AT206" s="497"/>
      <c r="AU206" s="497"/>
      <c r="AV206" s="497"/>
      <c r="AW206" s="497"/>
      <c r="AX206" s="497"/>
      <c r="AY206" s="497"/>
      <c r="AZ206" s="497"/>
      <c r="BA206" s="497"/>
      <c r="BB206" s="497"/>
      <c r="BC206" s="497"/>
      <c r="BD206" s="497"/>
      <c r="BE206" s="497"/>
      <c r="BF206" s="497"/>
      <c r="BG206" s="172" t="str">
        <f t="shared" si="125"/>
        <v>n.é.</v>
      </c>
      <c r="BH206" s="173"/>
    </row>
    <row r="207" spans="1:60" ht="20.100000000000001" customHeight="1">
      <c r="A207" s="439">
        <v>196</v>
      </c>
      <c r="B207" s="423"/>
      <c r="C207" s="199" t="s">
        <v>489</v>
      </c>
      <c r="D207" s="200"/>
      <c r="E207" s="200"/>
      <c r="F207" s="200"/>
      <c r="G207" s="200"/>
      <c r="H207" s="200"/>
      <c r="I207" s="200"/>
      <c r="J207" s="200"/>
      <c r="K207" s="200"/>
      <c r="L207" s="200"/>
      <c r="M207" s="200"/>
      <c r="N207" s="200"/>
      <c r="O207" s="200"/>
      <c r="P207" s="200"/>
      <c r="Q207" s="200"/>
      <c r="R207" s="200"/>
      <c r="S207" s="200"/>
      <c r="T207" s="200"/>
      <c r="U207" s="200"/>
      <c r="V207" s="200"/>
      <c r="W207" s="200"/>
      <c r="X207" s="200"/>
      <c r="Y207" s="200"/>
      <c r="Z207" s="200"/>
      <c r="AA207" s="200"/>
      <c r="AB207" s="201"/>
      <c r="AC207" s="192" t="s">
        <v>433</v>
      </c>
      <c r="AD207" s="193"/>
      <c r="AE207" s="498">
        <f>SUM(AE203:AH206)</f>
        <v>0</v>
      </c>
      <c r="AF207" s="498"/>
      <c r="AG207" s="498"/>
      <c r="AH207" s="498"/>
      <c r="AI207" s="498">
        <f t="shared" ref="AI207" si="180">SUM(AI203:AL206)</f>
        <v>0</v>
      </c>
      <c r="AJ207" s="498"/>
      <c r="AK207" s="498"/>
      <c r="AL207" s="498"/>
      <c r="AM207" s="498">
        <f t="shared" ref="AM207" si="181">SUM(AM203:AP206)</f>
        <v>0</v>
      </c>
      <c r="AN207" s="498"/>
      <c r="AO207" s="498"/>
      <c r="AP207" s="498"/>
      <c r="AQ207" s="498">
        <f t="shared" ref="AQ207" si="182">SUM(AQ203:AT206)</f>
        <v>0</v>
      </c>
      <c r="AR207" s="498"/>
      <c r="AS207" s="498"/>
      <c r="AT207" s="498"/>
      <c r="AU207" s="498">
        <f t="shared" ref="AU207" si="183">SUM(AU203:AX206)</f>
        <v>0</v>
      </c>
      <c r="AV207" s="498"/>
      <c r="AW207" s="498"/>
      <c r="AX207" s="498"/>
      <c r="AY207" s="498">
        <f t="shared" ref="AY207" si="184">SUM(AY203:BB206)</f>
        <v>0</v>
      </c>
      <c r="AZ207" s="498"/>
      <c r="BA207" s="498"/>
      <c r="BB207" s="498"/>
      <c r="BC207" s="498">
        <f t="shared" ref="BC207" si="185">SUM(BC203:BF206)</f>
        <v>0</v>
      </c>
      <c r="BD207" s="498"/>
      <c r="BE207" s="498"/>
      <c r="BF207" s="498"/>
      <c r="BG207" s="172" t="str">
        <f t="shared" si="125"/>
        <v>n.é.</v>
      </c>
      <c r="BH207" s="173"/>
    </row>
    <row r="208" spans="1:60" ht="20.100000000000001" customHeight="1">
      <c r="A208" s="438">
        <v>197</v>
      </c>
      <c r="B208" s="363"/>
      <c r="C208" s="174" t="s">
        <v>434</v>
      </c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6"/>
      <c r="AC208" s="197" t="s">
        <v>435</v>
      </c>
      <c r="AD208" s="198"/>
      <c r="AE208" s="503"/>
      <c r="AF208" s="503"/>
      <c r="AG208" s="503"/>
      <c r="AH208" s="503"/>
      <c r="AI208" s="503"/>
      <c r="AJ208" s="503"/>
      <c r="AK208" s="503"/>
      <c r="AL208" s="503"/>
      <c r="AM208" s="503"/>
      <c r="AN208" s="503"/>
      <c r="AO208" s="503"/>
      <c r="AP208" s="503"/>
      <c r="AQ208" s="503"/>
      <c r="AR208" s="503"/>
      <c r="AS208" s="503"/>
      <c r="AT208" s="503"/>
      <c r="AU208" s="503"/>
      <c r="AV208" s="503"/>
      <c r="AW208" s="503"/>
      <c r="AX208" s="503"/>
      <c r="AY208" s="503"/>
      <c r="AZ208" s="503"/>
      <c r="BA208" s="503"/>
      <c r="BB208" s="503"/>
      <c r="BC208" s="503"/>
      <c r="BD208" s="503"/>
      <c r="BE208" s="503"/>
      <c r="BF208" s="503"/>
      <c r="BG208" s="140" t="str">
        <f t="shared" si="125"/>
        <v>n.é.</v>
      </c>
      <c r="BH208" s="141"/>
    </row>
    <row r="209" spans="1:60" ht="20.100000000000001" customHeight="1">
      <c r="A209" s="440">
        <v>198</v>
      </c>
      <c r="B209" s="377"/>
      <c r="C209" s="216" t="s">
        <v>618</v>
      </c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8"/>
      <c r="AC209" s="219" t="s">
        <v>436</v>
      </c>
      <c r="AD209" s="220"/>
      <c r="AE209" s="508">
        <f>AE202+AE207+AE208</f>
        <v>0</v>
      </c>
      <c r="AF209" s="508"/>
      <c r="AG209" s="508"/>
      <c r="AH209" s="508"/>
      <c r="AI209" s="508">
        <f t="shared" ref="AI209" si="186">AI202+AI207+AI208</f>
        <v>0</v>
      </c>
      <c r="AJ209" s="508"/>
      <c r="AK209" s="508"/>
      <c r="AL209" s="508"/>
      <c r="AM209" s="508">
        <f t="shared" ref="AM209" si="187">AM202+AM207+AM208</f>
        <v>0</v>
      </c>
      <c r="AN209" s="508"/>
      <c r="AO209" s="508"/>
      <c r="AP209" s="508"/>
      <c r="AQ209" s="508">
        <f t="shared" ref="AQ209" si="188">AQ202+AQ207+AQ208</f>
        <v>0</v>
      </c>
      <c r="AR209" s="508"/>
      <c r="AS209" s="508"/>
      <c r="AT209" s="508"/>
      <c r="AU209" s="508">
        <f t="shared" ref="AU209" si="189">AU202+AU207+AU208</f>
        <v>0</v>
      </c>
      <c r="AV209" s="508"/>
      <c r="AW209" s="508"/>
      <c r="AX209" s="508"/>
      <c r="AY209" s="508">
        <f t="shared" ref="AY209" si="190">AY202+AY207+AY208</f>
        <v>0</v>
      </c>
      <c r="AZ209" s="508"/>
      <c r="BA209" s="508"/>
      <c r="BB209" s="508"/>
      <c r="BC209" s="508">
        <f t="shared" ref="BC209" si="191">BC202+BC207+BC208</f>
        <v>0</v>
      </c>
      <c r="BD209" s="508"/>
      <c r="BE209" s="508"/>
      <c r="BF209" s="508"/>
      <c r="BG209" s="190" t="str">
        <f t="shared" si="125"/>
        <v>n.é.</v>
      </c>
      <c r="BH209" s="191"/>
    </row>
    <row r="210" spans="1:60" ht="20.100000000000001" customHeight="1">
      <c r="A210" s="378">
        <v>199</v>
      </c>
      <c r="B210" s="379"/>
      <c r="C210" s="266" t="s">
        <v>491</v>
      </c>
      <c r="D210" s="267"/>
      <c r="E210" s="267"/>
      <c r="F210" s="267"/>
      <c r="G210" s="267"/>
      <c r="H210" s="267"/>
      <c r="I210" s="267"/>
      <c r="J210" s="267"/>
      <c r="K210" s="267"/>
      <c r="L210" s="267"/>
      <c r="M210" s="267"/>
      <c r="N210" s="267"/>
      <c r="O210" s="267"/>
      <c r="P210" s="267"/>
      <c r="Q210" s="267"/>
      <c r="R210" s="267"/>
      <c r="S210" s="267"/>
      <c r="T210" s="267"/>
      <c r="U210" s="267"/>
      <c r="V210" s="267"/>
      <c r="W210" s="267"/>
      <c r="X210" s="267"/>
      <c r="Y210" s="267"/>
      <c r="Z210" s="267"/>
      <c r="AA210" s="267"/>
      <c r="AB210" s="268"/>
      <c r="AC210" s="269"/>
      <c r="AD210" s="270"/>
      <c r="AE210" s="507">
        <f>AE186+AE209</f>
        <v>37774</v>
      </c>
      <c r="AF210" s="507"/>
      <c r="AG210" s="507"/>
      <c r="AH210" s="507"/>
      <c r="AI210" s="507">
        <f t="shared" ref="AI210" si="192">AI186+AI209</f>
        <v>39703</v>
      </c>
      <c r="AJ210" s="507"/>
      <c r="AK210" s="507"/>
      <c r="AL210" s="507"/>
      <c r="AM210" s="507">
        <f t="shared" ref="AM210" si="193">AM186+AM209</f>
        <v>855</v>
      </c>
      <c r="AN210" s="507"/>
      <c r="AO210" s="507"/>
      <c r="AP210" s="507"/>
      <c r="AQ210" s="507">
        <f t="shared" ref="AQ210" si="194">AQ186+AQ209</f>
        <v>38546</v>
      </c>
      <c r="AR210" s="507"/>
      <c r="AS210" s="507"/>
      <c r="AT210" s="507"/>
      <c r="AU210" s="507">
        <f t="shared" ref="AU210" si="195">AU186+AU209</f>
        <v>113849</v>
      </c>
      <c r="AV210" s="507"/>
      <c r="AW210" s="507"/>
      <c r="AX210" s="507"/>
      <c r="AY210" s="507">
        <f t="shared" ref="AY210" si="196">AY186+AY209</f>
        <v>0</v>
      </c>
      <c r="AZ210" s="507"/>
      <c r="BA210" s="507"/>
      <c r="BB210" s="507"/>
      <c r="BC210" s="507">
        <f t="shared" ref="BC210" si="197">BC186+BC209</f>
        <v>38546</v>
      </c>
      <c r="BD210" s="507"/>
      <c r="BE210" s="507"/>
      <c r="BF210" s="507"/>
      <c r="BG210" s="261">
        <f t="shared" si="125"/>
        <v>0.97085862529279898</v>
      </c>
      <c r="BH210" s="262"/>
    </row>
    <row r="212" spans="1:60">
      <c r="AE212" s="516">
        <f>AE93-AE210</f>
        <v>0</v>
      </c>
      <c r="AF212" s="516"/>
      <c r="AG212" s="516"/>
      <c r="AH212" s="516"/>
      <c r="AI212" s="516">
        <f>AI93-AI210</f>
        <v>0</v>
      </c>
      <c r="AJ212" s="516"/>
      <c r="AK212" s="516"/>
      <c r="AL212" s="516"/>
      <c r="AM212" s="517"/>
      <c r="AN212" s="517"/>
      <c r="AO212" s="517"/>
      <c r="AP212" s="517"/>
      <c r="AQ212" s="517"/>
      <c r="AR212" s="517"/>
      <c r="AS212" s="517"/>
      <c r="AT212" s="517"/>
      <c r="AU212" s="517"/>
      <c r="AV212" s="517"/>
      <c r="AW212" s="517"/>
      <c r="AX212" s="517"/>
      <c r="AY212" s="517"/>
      <c r="AZ212" s="517"/>
      <c r="BA212" s="517"/>
      <c r="BB212" s="517"/>
      <c r="BC212" s="516">
        <f>BC93-BC210</f>
        <v>302</v>
      </c>
      <c r="BD212" s="516"/>
      <c r="BE212" s="516"/>
      <c r="BF212" s="516"/>
      <c r="BG212" s="451"/>
      <c r="BH212" s="451"/>
    </row>
  </sheetData>
  <mergeCells count="2268">
    <mergeCell ref="BG207:BH207"/>
    <mergeCell ref="BG206:BH206"/>
    <mergeCell ref="BC207:BF207"/>
    <mergeCell ref="BG204:BH204"/>
    <mergeCell ref="AQ203:AT203"/>
    <mergeCell ref="AU203:AX203"/>
    <mergeCell ref="AY203:BB203"/>
    <mergeCell ref="BC203:BF203"/>
    <mergeCell ref="BG203:BH203"/>
    <mergeCell ref="AQ201:AT201"/>
    <mergeCell ref="AU201:AX201"/>
    <mergeCell ref="AY201:BB201"/>
    <mergeCell ref="BC201:BF201"/>
    <mergeCell ref="BG201:BH201"/>
    <mergeCell ref="AQ160:AT160"/>
    <mergeCell ref="AU160:AX160"/>
    <mergeCell ref="AY160:BB160"/>
    <mergeCell ref="BC160:BF160"/>
    <mergeCell ref="BG160:BH160"/>
    <mergeCell ref="BI93:BJ93"/>
    <mergeCell ref="AU93:AX93"/>
    <mergeCell ref="AY93:BB93"/>
    <mergeCell ref="BC93:BF93"/>
    <mergeCell ref="BG93:BH93"/>
    <mergeCell ref="AM124:AP124"/>
    <mergeCell ref="AQ124:AT124"/>
    <mergeCell ref="AU124:AX124"/>
    <mergeCell ref="AY124:BB124"/>
    <mergeCell ref="BC124:BF124"/>
    <mergeCell ref="BG124:BH124"/>
    <mergeCell ref="A206:B206"/>
    <mergeCell ref="C206:AB206"/>
    <mergeCell ref="AC206:AD206"/>
    <mergeCell ref="AE206:AH206"/>
    <mergeCell ref="AI206:AL206"/>
    <mergeCell ref="A205:B205"/>
    <mergeCell ref="C205:AB205"/>
    <mergeCell ref="AY205:BB205"/>
    <mergeCell ref="AY121:BB121"/>
    <mergeCell ref="AC205:AD205"/>
    <mergeCell ref="AE205:AH205"/>
    <mergeCell ref="AI205:AL205"/>
    <mergeCell ref="AM205:AP205"/>
    <mergeCell ref="AM204:AP204"/>
    <mergeCell ref="AQ204:AT204"/>
    <mergeCell ref="AU204:AX204"/>
    <mergeCell ref="AY204:BB204"/>
    <mergeCell ref="BC204:BF204"/>
    <mergeCell ref="AQ205:AT205"/>
    <mergeCell ref="AU205:AX205"/>
    <mergeCell ref="A204:B204"/>
    <mergeCell ref="BG212:BH212"/>
    <mergeCell ref="A210:B210"/>
    <mergeCell ref="C210:AB210"/>
    <mergeCell ref="AC210:AD210"/>
    <mergeCell ref="AE210:AH210"/>
    <mergeCell ref="AI210:AL210"/>
    <mergeCell ref="A209:B209"/>
    <mergeCell ref="C209:AB209"/>
    <mergeCell ref="AC209:AD209"/>
    <mergeCell ref="AE209:AH209"/>
    <mergeCell ref="AI209:AL209"/>
    <mergeCell ref="AM209:AP209"/>
    <mergeCell ref="AM208:AP208"/>
    <mergeCell ref="AQ208:AT208"/>
    <mergeCell ref="AU208:AX208"/>
    <mergeCell ref="AY208:BB208"/>
    <mergeCell ref="BC208:BF208"/>
    <mergeCell ref="BG208:BH208"/>
    <mergeCell ref="A208:B208"/>
    <mergeCell ref="C208:AB208"/>
    <mergeCell ref="AC208:AD208"/>
    <mergeCell ref="AE208:AH208"/>
    <mergeCell ref="AI208:AL208"/>
    <mergeCell ref="BG210:BH210"/>
    <mergeCell ref="AQ209:AT209"/>
    <mergeCell ref="AU209:AX209"/>
    <mergeCell ref="AY209:BB209"/>
    <mergeCell ref="BC209:BF209"/>
    <mergeCell ref="BG209:BH209"/>
    <mergeCell ref="A207:B207"/>
    <mergeCell ref="C207:AB207"/>
    <mergeCell ref="AC207:AD207"/>
    <mergeCell ref="AE207:AH207"/>
    <mergeCell ref="AI207:AL207"/>
    <mergeCell ref="AM207:AP207"/>
    <mergeCell ref="AM206:AP206"/>
    <mergeCell ref="AQ206:AT206"/>
    <mergeCell ref="AE212:AH212"/>
    <mergeCell ref="AI212:AL212"/>
    <mergeCell ref="AM212:AP212"/>
    <mergeCell ref="AQ212:AT212"/>
    <mergeCell ref="AU212:AX212"/>
    <mergeCell ref="AY212:BB212"/>
    <mergeCell ref="BC212:BF212"/>
    <mergeCell ref="AM210:AP210"/>
    <mergeCell ref="AQ210:AT210"/>
    <mergeCell ref="AU206:AX206"/>
    <mergeCell ref="AY206:BB206"/>
    <mergeCell ref="BC206:BF206"/>
    <mergeCell ref="AU210:AX210"/>
    <mergeCell ref="AY210:BB210"/>
    <mergeCell ref="BC210:BF210"/>
    <mergeCell ref="AQ207:AT207"/>
    <mergeCell ref="AU207:AX207"/>
    <mergeCell ref="AY207:BB207"/>
    <mergeCell ref="C204:AB204"/>
    <mergeCell ref="AC204:AD204"/>
    <mergeCell ref="AE204:AH204"/>
    <mergeCell ref="AI204:AL204"/>
    <mergeCell ref="A203:B203"/>
    <mergeCell ref="C203:AB203"/>
    <mergeCell ref="AC203:AD203"/>
    <mergeCell ref="AE203:AH203"/>
    <mergeCell ref="AI203:AL203"/>
    <mergeCell ref="AM203:AP203"/>
    <mergeCell ref="BC205:BF205"/>
    <mergeCell ref="BG205:BH205"/>
    <mergeCell ref="AM202:AP202"/>
    <mergeCell ref="AQ202:AT202"/>
    <mergeCell ref="AU202:AX202"/>
    <mergeCell ref="AY202:BB202"/>
    <mergeCell ref="BC202:BF202"/>
    <mergeCell ref="BG202:BH202"/>
    <mergeCell ref="A202:B202"/>
    <mergeCell ref="C202:AB202"/>
    <mergeCell ref="AC202:AD202"/>
    <mergeCell ref="AE202:AH202"/>
    <mergeCell ref="AI202:AL202"/>
    <mergeCell ref="A201:B201"/>
    <mergeCell ref="C201:AB201"/>
    <mergeCell ref="AC201:AD201"/>
    <mergeCell ref="AE201:AH201"/>
    <mergeCell ref="AI201:AL201"/>
    <mergeCell ref="AM201:AP201"/>
    <mergeCell ref="AM200:AP200"/>
    <mergeCell ref="AQ200:AT200"/>
    <mergeCell ref="AU200:AX200"/>
    <mergeCell ref="AY200:BB200"/>
    <mergeCell ref="BC200:BF200"/>
    <mergeCell ref="BG200:BH200"/>
    <mergeCell ref="AQ199:AT199"/>
    <mergeCell ref="AU199:AX199"/>
    <mergeCell ref="AY199:BB199"/>
    <mergeCell ref="BC199:BF199"/>
    <mergeCell ref="BG199:BH199"/>
    <mergeCell ref="A200:B200"/>
    <mergeCell ref="C200:AB200"/>
    <mergeCell ref="AC200:AD200"/>
    <mergeCell ref="AE200:AH200"/>
    <mergeCell ref="AI200:AL200"/>
    <mergeCell ref="A199:B199"/>
    <mergeCell ref="C199:AB199"/>
    <mergeCell ref="AC199:AD199"/>
    <mergeCell ref="AE199:AH199"/>
    <mergeCell ref="AI199:AL199"/>
    <mergeCell ref="AM199:AP199"/>
    <mergeCell ref="AM198:AP198"/>
    <mergeCell ref="AQ198:AT198"/>
    <mergeCell ref="AU198:AX198"/>
    <mergeCell ref="AY198:BB198"/>
    <mergeCell ref="BC198:BF198"/>
    <mergeCell ref="BG198:BH198"/>
    <mergeCell ref="AQ197:AT197"/>
    <mergeCell ref="AU197:AX197"/>
    <mergeCell ref="AY197:BB197"/>
    <mergeCell ref="BC197:BF197"/>
    <mergeCell ref="BG197:BH197"/>
    <mergeCell ref="A198:B198"/>
    <mergeCell ref="C198:AB198"/>
    <mergeCell ref="AC198:AD198"/>
    <mergeCell ref="AE198:AH198"/>
    <mergeCell ref="AI198:AL198"/>
    <mergeCell ref="A197:B197"/>
    <mergeCell ref="C197:AB197"/>
    <mergeCell ref="AC197:AD197"/>
    <mergeCell ref="AE197:AH197"/>
    <mergeCell ref="AI197:AL197"/>
    <mergeCell ref="AM197:AP197"/>
    <mergeCell ref="AM196:AP196"/>
    <mergeCell ref="AQ196:AT196"/>
    <mergeCell ref="AU196:AX196"/>
    <mergeCell ref="AY196:BB196"/>
    <mergeCell ref="BC196:BF196"/>
    <mergeCell ref="BG196:BH196"/>
    <mergeCell ref="AQ195:AT195"/>
    <mergeCell ref="AU195:AX195"/>
    <mergeCell ref="AY195:BB195"/>
    <mergeCell ref="BC195:BF195"/>
    <mergeCell ref="BG195:BH195"/>
    <mergeCell ref="A196:B196"/>
    <mergeCell ref="C196:AB196"/>
    <mergeCell ref="AC196:AD196"/>
    <mergeCell ref="AE196:AH196"/>
    <mergeCell ref="AI196:AL196"/>
    <mergeCell ref="A195:B195"/>
    <mergeCell ref="C195:AB195"/>
    <mergeCell ref="AC195:AD195"/>
    <mergeCell ref="AE195:AH195"/>
    <mergeCell ref="AI195:AL195"/>
    <mergeCell ref="AM195:AP195"/>
    <mergeCell ref="AM194:AP194"/>
    <mergeCell ref="AQ194:AT194"/>
    <mergeCell ref="AU194:AX194"/>
    <mergeCell ref="AY194:BB194"/>
    <mergeCell ref="BC194:BF194"/>
    <mergeCell ref="BG194:BH194"/>
    <mergeCell ref="AQ193:AT193"/>
    <mergeCell ref="AU193:AX193"/>
    <mergeCell ref="AY193:BB193"/>
    <mergeCell ref="BC193:BF193"/>
    <mergeCell ref="BG193:BH193"/>
    <mergeCell ref="A194:B194"/>
    <mergeCell ref="C194:AB194"/>
    <mergeCell ref="AC194:AD194"/>
    <mergeCell ref="AE194:AH194"/>
    <mergeCell ref="AI194:AL194"/>
    <mergeCell ref="A193:B193"/>
    <mergeCell ref="C193:AB193"/>
    <mergeCell ref="AC193:AD193"/>
    <mergeCell ref="AE193:AH193"/>
    <mergeCell ref="AI193:AL193"/>
    <mergeCell ref="AM193:AP193"/>
    <mergeCell ref="AM192:AP192"/>
    <mergeCell ref="AQ192:AT192"/>
    <mergeCell ref="AU192:AX192"/>
    <mergeCell ref="AY192:BB192"/>
    <mergeCell ref="BC192:BF192"/>
    <mergeCell ref="BG192:BH192"/>
    <mergeCell ref="AQ191:AT191"/>
    <mergeCell ref="AU191:AX191"/>
    <mergeCell ref="AY191:BB191"/>
    <mergeCell ref="BC191:BF191"/>
    <mergeCell ref="BG191:BH191"/>
    <mergeCell ref="A192:B192"/>
    <mergeCell ref="C192:AB192"/>
    <mergeCell ref="AC192:AD192"/>
    <mergeCell ref="AE192:AH192"/>
    <mergeCell ref="AI192:AL192"/>
    <mergeCell ref="A191:B191"/>
    <mergeCell ref="C191:AB191"/>
    <mergeCell ref="AC191:AD191"/>
    <mergeCell ref="AE191:AH191"/>
    <mergeCell ref="AI191:AL191"/>
    <mergeCell ref="AM191:AP191"/>
    <mergeCell ref="AM190:AP190"/>
    <mergeCell ref="AQ190:AT190"/>
    <mergeCell ref="AU190:AX190"/>
    <mergeCell ref="AY190:BB190"/>
    <mergeCell ref="BC190:BF190"/>
    <mergeCell ref="BG190:BH190"/>
    <mergeCell ref="AQ189:AT189"/>
    <mergeCell ref="AU189:AX189"/>
    <mergeCell ref="AY189:BB189"/>
    <mergeCell ref="BC189:BF189"/>
    <mergeCell ref="BG189:BH189"/>
    <mergeCell ref="A190:B190"/>
    <mergeCell ref="C190:AB190"/>
    <mergeCell ref="AC190:AD190"/>
    <mergeCell ref="AE190:AH190"/>
    <mergeCell ref="AI190:AL190"/>
    <mergeCell ref="A189:B189"/>
    <mergeCell ref="C189:AB189"/>
    <mergeCell ref="AC189:AD189"/>
    <mergeCell ref="AE189:AH189"/>
    <mergeCell ref="AI189:AL189"/>
    <mergeCell ref="AM189:AP189"/>
    <mergeCell ref="AM188:AP188"/>
    <mergeCell ref="AQ188:AT188"/>
    <mergeCell ref="AU188:AX188"/>
    <mergeCell ref="AY188:BB188"/>
    <mergeCell ref="BC188:BF188"/>
    <mergeCell ref="BG188:BH188"/>
    <mergeCell ref="AQ187:AT187"/>
    <mergeCell ref="AU187:AX187"/>
    <mergeCell ref="AY187:BB187"/>
    <mergeCell ref="BC187:BF187"/>
    <mergeCell ref="BG187:BH187"/>
    <mergeCell ref="A188:B188"/>
    <mergeCell ref="C188:AB188"/>
    <mergeCell ref="AC188:AD188"/>
    <mergeCell ref="AE188:AH188"/>
    <mergeCell ref="AI188:AL188"/>
    <mergeCell ref="A187:B187"/>
    <mergeCell ref="C187:AB187"/>
    <mergeCell ref="AC187:AD187"/>
    <mergeCell ref="AE187:AH187"/>
    <mergeCell ref="AI187:AL187"/>
    <mergeCell ref="AM187:AP187"/>
    <mergeCell ref="AM186:AP186"/>
    <mergeCell ref="AQ186:AT186"/>
    <mergeCell ref="AU186:AX186"/>
    <mergeCell ref="AY186:BB186"/>
    <mergeCell ref="BC186:BF186"/>
    <mergeCell ref="BG186:BH186"/>
    <mergeCell ref="AQ185:AT185"/>
    <mergeCell ref="AU185:AX185"/>
    <mergeCell ref="AY185:BB185"/>
    <mergeCell ref="BC185:BF185"/>
    <mergeCell ref="BG185:BH185"/>
    <mergeCell ref="A186:B186"/>
    <mergeCell ref="C186:AB186"/>
    <mergeCell ref="AC186:AD186"/>
    <mergeCell ref="AE186:AH186"/>
    <mergeCell ref="AI186:AL186"/>
    <mergeCell ref="A185:B185"/>
    <mergeCell ref="C185:AB185"/>
    <mergeCell ref="AC185:AD185"/>
    <mergeCell ref="AE185:AH185"/>
    <mergeCell ref="AI185:AL185"/>
    <mergeCell ref="AM185:AP185"/>
    <mergeCell ref="AM184:AP184"/>
    <mergeCell ref="AQ184:AT184"/>
    <mergeCell ref="AU184:AX184"/>
    <mergeCell ref="AY184:BB184"/>
    <mergeCell ref="BC184:BF184"/>
    <mergeCell ref="BG184:BH184"/>
    <mergeCell ref="AQ183:AT183"/>
    <mergeCell ref="AU183:AX183"/>
    <mergeCell ref="AY183:BB183"/>
    <mergeCell ref="BC183:BF183"/>
    <mergeCell ref="BG183:BH183"/>
    <mergeCell ref="A184:B184"/>
    <mergeCell ref="C184:AB184"/>
    <mergeCell ref="AC184:AD184"/>
    <mergeCell ref="AE184:AH184"/>
    <mergeCell ref="AI184:AL184"/>
    <mergeCell ref="A183:B183"/>
    <mergeCell ref="C183:AB183"/>
    <mergeCell ref="AC183:AD183"/>
    <mergeCell ref="AE183:AH183"/>
    <mergeCell ref="AI183:AL183"/>
    <mergeCell ref="AM183:AP183"/>
    <mergeCell ref="AM182:AP182"/>
    <mergeCell ref="AQ182:AT182"/>
    <mergeCell ref="AU182:AX182"/>
    <mergeCell ref="AY182:BB182"/>
    <mergeCell ref="BC182:BF182"/>
    <mergeCell ref="BG182:BH182"/>
    <mergeCell ref="AQ181:AT181"/>
    <mergeCell ref="AU181:AX181"/>
    <mergeCell ref="AY181:BB181"/>
    <mergeCell ref="BC181:BF181"/>
    <mergeCell ref="BG181:BH181"/>
    <mergeCell ref="A182:B182"/>
    <mergeCell ref="C182:AB182"/>
    <mergeCell ref="AC182:AD182"/>
    <mergeCell ref="AE182:AH182"/>
    <mergeCell ref="AI182:AL182"/>
    <mergeCell ref="A181:B181"/>
    <mergeCell ref="C181:AB181"/>
    <mergeCell ref="AC181:AD181"/>
    <mergeCell ref="AE181:AH181"/>
    <mergeCell ref="AI181:AL181"/>
    <mergeCell ref="AM181:AP181"/>
    <mergeCell ref="AM180:AP180"/>
    <mergeCell ref="AQ180:AT180"/>
    <mergeCell ref="AU180:AX180"/>
    <mergeCell ref="AY180:BB180"/>
    <mergeCell ref="BC180:BF180"/>
    <mergeCell ref="BG180:BH180"/>
    <mergeCell ref="AQ179:AT179"/>
    <mergeCell ref="AU179:AX179"/>
    <mergeCell ref="AY179:BB179"/>
    <mergeCell ref="BC179:BF179"/>
    <mergeCell ref="BG179:BH179"/>
    <mergeCell ref="A180:B180"/>
    <mergeCell ref="C180:AB180"/>
    <mergeCell ref="AC180:AD180"/>
    <mergeCell ref="AE180:AH180"/>
    <mergeCell ref="AI180:AL180"/>
    <mergeCell ref="A179:B179"/>
    <mergeCell ref="C179:AB179"/>
    <mergeCell ref="AC179:AD179"/>
    <mergeCell ref="AE179:AH179"/>
    <mergeCell ref="AI179:AL179"/>
    <mergeCell ref="AM179:AP179"/>
    <mergeCell ref="AM178:AP178"/>
    <mergeCell ref="AQ178:AT178"/>
    <mergeCell ref="AU178:AX178"/>
    <mergeCell ref="AY178:BB178"/>
    <mergeCell ref="BC178:BF178"/>
    <mergeCell ref="BG178:BH178"/>
    <mergeCell ref="AQ177:AT177"/>
    <mergeCell ref="AU177:AX177"/>
    <mergeCell ref="AY177:BB177"/>
    <mergeCell ref="BC177:BF177"/>
    <mergeCell ref="BG177:BH177"/>
    <mergeCell ref="A178:B178"/>
    <mergeCell ref="C178:AB178"/>
    <mergeCell ref="AC178:AD178"/>
    <mergeCell ref="AE178:AH178"/>
    <mergeCell ref="AI178:AL178"/>
    <mergeCell ref="A177:B177"/>
    <mergeCell ref="C177:AB177"/>
    <mergeCell ref="AC177:AD177"/>
    <mergeCell ref="AE177:AH177"/>
    <mergeCell ref="AI177:AL177"/>
    <mergeCell ref="AM177:AP177"/>
    <mergeCell ref="AM176:AP176"/>
    <mergeCell ref="AQ176:AT176"/>
    <mergeCell ref="AU176:AX176"/>
    <mergeCell ref="AY176:BB176"/>
    <mergeCell ref="BC176:BF176"/>
    <mergeCell ref="BG176:BH176"/>
    <mergeCell ref="AQ175:AT175"/>
    <mergeCell ref="AU175:AX175"/>
    <mergeCell ref="AY175:BB175"/>
    <mergeCell ref="BC175:BF175"/>
    <mergeCell ref="BG175:BH175"/>
    <mergeCell ref="A176:B176"/>
    <mergeCell ref="C176:AB176"/>
    <mergeCell ref="AC176:AD176"/>
    <mergeCell ref="AE176:AH176"/>
    <mergeCell ref="AI176:AL176"/>
    <mergeCell ref="A175:B175"/>
    <mergeCell ref="C175:AB175"/>
    <mergeCell ref="AC175:AD175"/>
    <mergeCell ref="AE175:AH175"/>
    <mergeCell ref="AI175:AL175"/>
    <mergeCell ref="AM175:AP175"/>
    <mergeCell ref="AM174:AP174"/>
    <mergeCell ref="AQ174:AT174"/>
    <mergeCell ref="AU174:AX174"/>
    <mergeCell ref="AY174:BB174"/>
    <mergeCell ref="BC174:BF174"/>
    <mergeCell ref="BG174:BH174"/>
    <mergeCell ref="AQ173:AT173"/>
    <mergeCell ref="AU173:AX173"/>
    <mergeCell ref="AY173:BB173"/>
    <mergeCell ref="BC173:BF173"/>
    <mergeCell ref="BG173:BH173"/>
    <mergeCell ref="A174:B174"/>
    <mergeCell ref="C174:AB174"/>
    <mergeCell ref="AC174:AD174"/>
    <mergeCell ref="AE174:AH174"/>
    <mergeCell ref="AI174:AL174"/>
    <mergeCell ref="A173:B173"/>
    <mergeCell ref="C173:AB173"/>
    <mergeCell ref="AC173:AD173"/>
    <mergeCell ref="AE173:AH173"/>
    <mergeCell ref="AI173:AL173"/>
    <mergeCell ref="AM173:AP173"/>
    <mergeCell ref="AM172:AP172"/>
    <mergeCell ref="AQ172:AT172"/>
    <mergeCell ref="AU172:AX172"/>
    <mergeCell ref="AY172:BB172"/>
    <mergeCell ref="BC172:BF172"/>
    <mergeCell ref="BG172:BH172"/>
    <mergeCell ref="AQ171:AT171"/>
    <mergeCell ref="AU171:AX171"/>
    <mergeCell ref="AY171:BB171"/>
    <mergeCell ref="BC171:BF171"/>
    <mergeCell ref="BG171:BH171"/>
    <mergeCell ref="A172:B172"/>
    <mergeCell ref="C172:AB172"/>
    <mergeCell ref="AC172:AD172"/>
    <mergeCell ref="AE172:AH172"/>
    <mergeCell ref="AI172:AL172"/>
    <mergeCell ref="A171:B171"/>
    <mergeCell ref="C171:AB171"/>
    <mergeCell ref="AC171:AD171"/>
    <mergeCell ref="AE171:AH171"/>
    <mergeCell ref="AI171:AL171"/>
    <mergeCell ref="AM171:AP171"/>
    <mergeCell ref="AM170:AP170"/>
    <mergeCell ref="AQ170:AT170"/>
    <mergeCell ref="AU170:AX170"/>
    <mergeCell ref="AY170:BB170"/>
    <mergeCell ref="BC170:BF170"/>
    <mergeCell ref="BG170:BH170"/>
    <mergeCell ref="AQ169:AT169"/>
    <mergeCell ref="AU169:AX169"/>
    <mergeCell ref="AY169:BB169"/>
    <mergeCell ref="BC169:BF169"/>
    <mergeCell ref="BG169:BH169"/>
    <mergeCell ref="A170:B170"/>
    <mergeCell ref="C170:AB170"/>
    <mergeCell ref="AC170:AD170"/>
    <mergeCell ref="AE170:AH170"/>
    <mergeCell ref="AI170:AL170"/>
    <mergeCell ref="A169:B169"/>
    <mergeCell ref="C169:AB169"/>
    <mergeCell ref="AC169:AD169"/>
    <mergeCell ref="AE169:AH169"/>
    <mergeCell ref="AI169:AL169"/>
    <mergeCell ref="AM169:AP169"/>
    <mergeCell ref="AM168:AP168"/>
    <mergeCell ref="AQ168:AT168"/>
    <mergeCell ref="AU168:AX168"/>
    <mergeCell ref="AY168:BB168"/>
    <mergeCell ref="BC168:BF168"/>
    <mergeCell ref="BG168:BH168"/>
    <mergeCell ref="AQ167:AT167"/>
    <mergeCell ref="AU167:AX167"/>
    <mergeCell ref="AY167:BB167"/>
    <mergeCell ref="BC167:BF167"/>
    <mergeCell ref="BG167:BH167"/>
    <mergeCell ref="A168:B168"/>
    <mergeCell ref="C168:AB168"/>
    <mergeCell ref="AC168:AD168"/>
    <mergeCell ref="AE168:AH168"/>
    <mergeCell ref="AI168:AL168"/>
    <mergeCell ref="A167:B167"/>
    <mergeCell ref="C167:AB167"/>
    <mergeCell ref="AC167:AD167"/>
    <mergeCell ref="AE167:AH167"/>
    <mergeCell ref="AI167:AL167"/>
    <mergeCell ref="AM167:AP167"/>
    <mergeCell ref="AM166:AP166"/>
    <mergeCell ref="AQ166:AT166"/>
    <mergeCell ref="AU166:AX166"/>
    <mergeCell ref="AY166:BB166"/>
    <mergeCell ref="BC166:BF166"/>
    <mergeCell ref="BG166:BH166"/>
    <mergeCell ref="AQ165:AT165"/>
    <mergeCell ref="AU165:AX165"/>
    <mergeCell ref="AY165:BB165"/>
    <mergeCell ref="BC165:BF165"/>
    <mergeCell ref="BG165:BH165"/>
    <mergeCell ref="A166:B166"/>
    <mergeCell ref="C166:AB166"/>
    <mergeCell ref="AC166:AD166"/>
    <mergeCell ref="AE166:AH166"/>
    <mergeCell ref="AI166:AL166"/>
    <mergeCell ref="A165:B165"/>
    <mergeCell ref="C165:AB165"/>
    <mergeCell ref="AC165:AD165"/>
    <mergeCell ref="AE165:AH165"/>
    <mergeCell ref="AI165:AL165"/>
    <mergeCell ref="AM165:AP165"/>
    <mergeCell ref="AM164:AP164"/>
    <mergeCell ref="AQ164:AT164"/>
    <mergeCell ref="AU164:AX164"/>
    <mergeCell ref="AY164:BB164"/>
    <mergeCell ref="BC164:BF164"/>
    <mergeCell ref="BG164:BH164"/>
    <mergeCell ref="AQ163:AT163"/>
    <mergeCell ref="AU163:AX163"/>
    <mergeCell ref="AY163:BB163"/>
    <mergeCell ref="BC163:BF163"/>
    <mergeCell ref="BG163:BH163"/>
    <mergeCell ref="A164:B164"/>
    <mergeCell ref="C164:AB164"/>
    <mergeCell ref="AC164:AD164"/>
    <mergeCell ref="AE164:AH164"/>
    <mergeCell ref="AI164:AL164"/>
    <mergeCell ref="A163:B163"/>
    <mergeCell ref="C163:AB163"/>
    <mergeCell ref="AC163:AD163"/>
    <mergeCell ref="AE163:AH163"/>
    <mergeCell ref="AI163:AL163"/>
    <mergeCell ref="AM163:AP163"/>
    <mergeCell ref="AM162:AP162"/>
    <mergeCell ref="AQ162:AT162"/>
    <mergeCell ref="AU162:AX162"/>
    <mergeCell ref="AY162:BB162"/>
    <mergeCell ref="BC162:BF162"/>
    <mergeCell ref="BG162:BH162"/>
    <mergeCell ref="A162:B162"/>
    <mergeCell ref="C162:AB162"/>
    <mergeCell ref="AC162:AD162"/>
    <mergeCell ref="AE162:AH162"/>
    <mergeCell ref="AI162:AL162"/>
    <mergeCell ref="AM161:AP161"/>
    <mergeCell ref="AQ161:AT161"/>
    <mergeCell ref="AU161:AX161"/>
    <mergeCell ref="AY161:BB161"/>
    <mergeCell ref="BC161:BF161"/>
    <mergeCell ref="BG161:BH161"/>
    <mergeCell ref="A161:B161"/>
    <mergeCell ref="C161:AB161"/>
    <mergeCell ref="AC161:AD161"/>
    <mergeCell ref="AE161:AH161"/>
    <mergeCell ref="AI161:AL161"/>
    <mergeCell ref="A160:B160"/>
    <mergeCell ref="C160:AB160"/>
    <mergeCell ref="AC160:AD160"/>
    <mergeCell ref="AE160:AH160"/>
    <mergeCell ref="AI160:AL160"/>
    <mergeCell ref="AM160:AP160"/>
    <mergeCell ref="AM159:AP159"/>
    <mergeCell ref="AQ159:AT159"/>
    <mergeCell ref="AU159:AX159"/>
    <mergeCell ref="AY159:BB159"/>
    <mergeCell ref="BC159:BF159"/>
    <mergeCell ref="BG159:BH159"/>
    <mergeCell ref="AQ158:AT158"/>
    <mergeCell ref="AU158:AX158"/>
    <mergeCell ref="AY158:BB158"/>
    <mergeCell ref="BC158:BF158"/>
    <mergeCell ref="BG158:BH158"/>
    <mergeCell ref="A159:B159"/>
    <mergeCell ref="C159:AB159"/>
    <mergeCell ref="AC159:AD159"/>
    <mergeCell ref="AE159:AH159"/>
    <mergeCell ref="AI159:AL159"/>
    <mergeCell ref="A158:B158"/>
    <mergeCell ref="C158:AB158"/>
    <mergeCell ref="AC158:AD158"/>
    <mergeCell ref="AE158:AH158"/>
    <mergeCell ref="AI158:AL158"/>
    <mergeCell ref="AM158:AP158"/>
    <mergeCell ref="AM157:AP157"/>
    <mergeCell ref="AQ157:AT157"/>
    <mergeCell ref="AU157:AX157"/>
    <mergeCell ref="AY157:BB157"/>
    <mergeCell ref="BC157:BF157"/>
    <mergeCell ref="BG157:BH157"/>
    <mergeCell ref="AQ156:AT156"/>
    <mergeCell ref="AU156:AX156"/>
    <mergeCell ref="AY156:BB156"/>
    <mergeCell ref="BC156:BF156"/>
    <mergeCell ref="BG156:BH156"/>
    <mergeCell ref="A157:B157"/>
    <mergeCell ref="C157:AB157"/>
    <mergeCell ref="AC157:AD157"/>
    <mergeCell ref="AE157:AH157"/>
    <mergeCell ref="AI157:AL157"/>
    <mergeCell ref="A156:B156"/>
    <mergeCell ref="C156:AB156"/>
    <mergeCell ref="AC156:AD156"/>
    <mergeCell ref="AE156:AH156"/>
    <mergeCell ref="AI156:AL156"/>
    <mergeCell ref="AM156:AP156"/>
    <mergeCell ref="AM155:AP155"/>
    <mergeCell ref="AQ155:AT155"/>
    <mergeCell ref="AU155:AX155"/>
    <mergeCell ref="AY155:BB155"/>
    <mergeCell ref="BC155:BF155"/>
    <mergeCell ref="BG155:BH155"/>
    <mergeCell ref="AQ154:AT154"/>
    <mergeCell ref="AU154:AX154"/>
    <mergeCell ref="AY154:BB154"/>
    <mergeCell ref="BC154:BF154"/>
    <mergeCell ref="BG154:BH154"/>
    <mergeCell ref="A155:B155"/>
    <mergeCell ref="C155:AB155"/>
    <mergeCell ref="AC155:AD155"/>
    <mergeCell ref="AE155:AH155"/>
    <mergeCell ref="AI155:AL155"/>
    <mergeCell ref="A154:B154"/>
    <mergeCell ref="C154:AB154"/>
    <mergeCell ref="AC154:AD154"/>
    <mergeCell ref="AE154:AH154"/>
    <mergeCell ref="AI154:AL154"/>
    <mergeCell ref="AM154:AP154"/>
    <mergeCell ref="AM153:AP153"/>
    <mergeCell ref="AQ153:AT153"/>
    <mergeCell ref="AU153:AX153"/>
    <mergeCell ref="AY153:BB153"/>
    <mergeCell ref="BC153:BF153"/>
    <mergeCell ref="BG153:BH153"/>
    <mergeCell ref="AQ152:AT152"/>
    <mergeCell ref="AU152:AX152"/>
    <mergeCell ref="AY152:BB152"/>
    <mergeCell ref="BC152:BF152"/>
    <mergeCell ref="BG152:BH152"/>
    <mergeCell ref="A153:B153"/>
    <mergeCell ref="C153:AB153"/>
    <mergeCell ref="AC153:AD153"/>
    <mergeCell ref="AE153:AH153"/>
    <mergeCell ref="AI153:AL153"/>
    <mergeCell ref="A152:B152"/>
    <mergeCell ref="C152:AB152"/>
    <mergeCell ref="AC152:AD152"/>
    <mergeCell ref="AE152:AH152"/>
    <mergeCell ref="AI152:AL152"/>
    <mergeCell ref="AM152:AP152"/>
    <mergeCell ref="AM151:AP151"/>
    <mergeCell ref="AQ151:AT151"/>
    <mergeCell ref="AU151:AX151"/>
    <mergeCell ref="AY151:BB151"/>
    <mergeCell ref="BC151:BF151"/>
    <mergeCell ref="BG151:BH151"/>
    <mergeCell ref="AQ150:AT150"/>
    <mergeCell ref="AU150:AX150"/>
    <mergeCell ref="AY150:BB150"/>
    <mergeCell ref="BC150:BF150"/>
    <mergeCell ref="BG150:BH150"/>
    <mergeCell ref="A151:B151"/>
    <mergeCell ref="C151:AB151"/>
    <mergeCell ref="AC151:AD151"/>
    <mergeCell ref="AE151:AH151"/>
    <mergeCell ref="AI151:AL151"/>
    <mergeCell ref="A150:B150"/>
    <mergeCell ref="C150:AB150"/>
    <mergeCell ref="AC150:AD150"/>
    <mergeCell ref="AE150:AH150"/>
    <mergeCell ref="AI150:AL150"/>
    <mergeCell ref="AM150:AP150"/>
    <mergeCell ref="A149:B149"/>
    <mergeCell ref="C149:AB149"/>
    <mergeCell ref="AC149:AD149"/>
    <mergeCell ref="AE149:AH149"/>
    <mergeCell ref="AI149:AL149"/>
    <mergeCell ref="AM149:AP149"/>
    <mergeCell ref="AM148:AP148"/>
    <mergeCell ref="AQ148:AT148"/>
    <mergeCell ref="AU148:AX148"/>
    <mergeCell ref="AY148:BB148"/>
    <mergeCell ref="BC148:BF148"/>
    <mergeCell ref="BG148:BH148"/>
    <mergeCell ref="A148:B148"/>
    <mergeCell ref="C148:AB148"/>
    <mergeCell ref="AC148:AD148"/>
    <mergeCell ref="AE148:AH148"/>
    <mergeCell ref="AI148:AL148"/>
    <mergeCell ref="AQ149:AT149"/>
    <mergeCell ref="AU149:AX149"/>
    <mergeCell ref="AY149:BB149"/>
    <mergeCell ref="BC149:BF149"/>
    <mergeCell ref="BG149:BH149"/>
    <mergeCell ref="AM147:AP147"/>
    <mergeCell ref="AQ147:AT147"/>
    <mergeCell ref="AU147:AX147"/>
    <mergeCell ref="AY147:BB147"/>
    <mergeCell ref="BC147:BF147"/>
    <mergeCell ref="BG147:BH147"/>
    <mergeCell ref="A147:B147"/>
    <mergeCell ref="C147:AB147"/>
    <mergeCell ref="AC147:AD147"/>
    <mergeCell ref="AE147:AH147"/>
    <mergeCell ref="AI147:AL147"/>
    <mergeCell ref="AQ146:AT146"/>
    <mergeCell ref="AU146:AX146"/>
    <mergeCell ref="AY146:BB146"/>
    <mergeCell ref="BC146:BF146"/>
    <mergeCell ref="BG146:BH146"/>
    <mergeCell ref="A146:B146"/>
    <mergeCell ref="C146:AB146"/>
    <mergeCell ref="AC146:AD146"/>
    <mergeCell ref="AE146:AH146"/>
    <mergeCell ref="AI146:AL146"/>
    <mergeCell ref="AM146:AP146"/>
    <mergeCell ref="BC145:BF145"/>
    <mergeCell ref="BG145:BH145"/>
    <mergeCell ref="A145:B145"/>
    <mergeCell ref="C145:AB145"/>
    <mergeCell ref="AC145:AD145"/>
    <mergeCell ref="AE145:AH145"/>
    <mergeCell ref="AI145:AL145"/>
    <mergeCell ref="AM145:AP145"/>
    <mergeCell ref="AM144:AP144"/>
    <mergeCell ref="AQ144:AT144"/>
    <mergeCell ref="AU144:AX144"/>
    <mergeCell ref="AY144:BB144"/>
    <mergeCell ref="BC144:BF144"/>
    <mergeCell ref="BG144:BH144"/>
    <mergeCell ref="A144:B144"/>
    <mergeCell ref="C144:AB144"/>
    <mergeCell ref="AC144:AD144"/>
    <mergeCell ref="AE144:AH144"/>
    <mergeCell ref="AI144:AL144"/>
    <mergeCell ref="AQ145:AT145"/>
    <mergeCell ref="AU145:AX145"/>
    <mergeCell ref="AY145:BB145"/>
    <mergeCell ref="AQ143:AT143"/>
    <mergeCell ref="AU143:AX143"/>
    <mergeCell ref="AY143:BB143"/>
    <mergeCell ref="BC143:BF143"/>
    <mergeCell ref="BG143:BH143"/>
    <mergeCell ref="A143:B143"/>
    <mergeCell ref="C143:AB143"/>
    <mergeCell ref="AC143:AD143"/>
    <mergeCell ref="AE143:AH143"/>
    <mergeCell ref="AI143:AL143"/>
    <mergeCell ref="AM143:AP143"/>
    <mergeCell ref="AM142:AP142"/>
    <mergeCell ref="AQ142:AT142"/>
    <mergeCell ref="AU142:AX142"/>
    <mergeCell ref="AY142:BB142"/>
    <mergeCell ref="BC142:BF142"/>
    <mergeCell ref="BG142:BH142"/>
    <mergeCell ref="AQ141:AT141"/>
    <mergeCell ref="AU141:AX141"/>
    <mergeCell ref="AY141:BB141"/>
    <mergeCell ref="BC141:BF141"/>
    <mergeCell ref="BG141:BH141"/>
    <mergeCell ref="A142:B142"/>
    <mergeCell ref="C142:AB142"/>
    <mergeCell ref="AC142:AD142"/>
    <mergeCell ref="AE142:AH142"/>
    <mergeCell ref="AI142:AL142"/>
    <mergeCell ref="A141:B141"/>
    <mergeCell ref="C141:AB141"/>
    <mergeCell ref="AC141:AD141"/>
    <mergeCell ref="AE141:AH141"/>
    <mergeCell ref="AI141:AL141"/>
    <mergeCell ref="AM141:AP141"/>
    <mergeCell ref="AM140:AP140"/>
    <mergeCell ref="AQ140:AT140"/>
    <mergeCell ref="AU140:AX140"/>
    <mergeCell ref="AY140:BB140"/>
    <mergeCell ref="BC140:BF140"/>
    <mergeCell ref="BG140:BH140"/>
    <mergeCell ref="AQ139:AT139"/>
    <mergeCell ref="AU139:AX139"/>
    <mergeCell ref="AY139:BB139"/>
    <mergeCell ref="BC139:BF139"/>
    <mergeCell ref="BG139:BH139"/>
    <mergeCell ref="A140:B140"/>
    <mergeCell ref="C140:AB140"/>
    <mergeCell ref="AC140:AD140"/>
    <mergeCell ref="AE140:AH140"/>
    <mergeCell ref="AI140:AL140"/>
    <mergeCell ref="A139:B139"/>
    <mergeCell ref="C139:AB139"/>
    <mergeCell ref="AC139:AD139"/>
    <mergeCell ref="AE139:AH139"/>
    <mergeCell ref="AI139:AL139"/>
    <mergeCell ref="AM139:AP139"/>
    <mergeCell ref="AM138:AP138"/>
    <mergeCell ref="AQ138:AT138"/>
    <mergeCell ref="AU138:AX138"/>
    <mergeCell ref="AY138:BB138"/>
    <mergeCell ref="BC138:BF138"/>
    <mergeCell ref="BG138:BH138"/>
    <mergeCell ref="AQ137:AT137"/>
    <mergeCell ref="AU137:AX137"/>
    <mergeCell ref="AY137:BB137"/>
    <mergeCell ref="BC137:BF137"/>
    <mergeCell ref="BG137:BH137"/>
    <mergeCell ref="A138:B138"/>
    <mergeCell ref="C138:AB138"/>
    <mergeCell ref="AC138:AD138"/>
    <mergeCell ref="AE138:AH138"/>
    <mergeCell ref="AI138:AL138"/>
    <mergeCell ref="A137:B137"/>
    <mergeCell ref="C137:AB137"/>
    <mergeCell ref="AC137:AD137"/>
    <mergeCell ref="AE137:AH137"/>
    <mergeCell ref="AI137:AL137"/>
    <mergeCell ref="AM137:AP137"/>
    <mergeCell ref="AM136:AP136"/>
    <mergeCell ref="AQ136:AT136"/>
    <mergeCell ref="AU136:AX136"/>
    <mergeCell ref="AY136:BB136"/>
    <mergeCell ref="BC136:BF136"/>
    <mergeCell ref="BG136:BH136"/>
    <mergeCell ref="AQ135:AT135"/>
    <mergeCell ref="AU135:AX135"/>
    <mergeCell ref="AY135:BB135"/>
    <mergeCell ref="BC135:BF135"/>
    <mergeCell ref="BG135:BH135"/>
    <mergeCell ref="A136:B136"/>
    <mergeCell ref="C136:AB136"/>
    <mergeCell ref="AC136:AD136"/>
    <mergeCell ref="AE136:AH136"/>
    <mergeCell ref="AI136:AL136"/>
    <mergeCell ref="A135:B135"/>
    <mergeCell ref="C135:AB135"/>
    <mergeCell ref="AC135:AD135"/>
    <mergeCell ref="AE135:AH135"/>
    <mergeCell ref="AI135:AL135"/>
    <mergeCell ref="AM135:AP135"/>
    <mergeCell ref="AM134:AP134"/>
    <mergeCell ref="AQ134:AT134"/>
    <mergeCell ref="AU134:AX134"/>
    <mergeCell ref="AY134:BB134"/>
    <mergeCell ref="BC134:BF134"/>
    <mergeCell ref="BG134:BH134"/>
    <mergeCell ref="AQ133:AT133"/>
    <mergeCell ref="AU133:AX133"/>
    <mergeCell ref="AY133:BB133"/>
    <mergeCell ref="BC133:BF133"/>
    <mergeCell ref="BG133:BH133"/>
    <mergeCell ref="A134:B134"/>
    <mergeCell ref="C134:AB134"/>
    <mergeCell ref="AC134:AD134"/>
    <mergeCell ref="AE134:AH134"/>
    <mergeCell ref="AI134:AL134"/>
    <mergeCell ref="A133:B133"/>
    <mergeCell ref="C133:AB133"/>
    <mergeCell ref="AC133:AD133"/>
    <mergeCell ref="AE133:AH133"/>
    <mergeCell ref="AI133:AL133"/>
    <mergeCell ref="AM133:AP133"/>
    <mergeCell ref="AM132:AP132"/>
    <mergeCell ref="AQ132:AT132"/>
    <mergeCell ref="AU132:AX132"/>
    <mergeCell ref="AY132:BB132"/>
    <mergeCell ref="BC132:BF132"/>
    <mergeCell ref="BG132:BH132"/>
    <mergeCell ref="AQ131:AT131"/>
    <mergeCell ref="AU131:AX131"/>
    <mergeCell ref="AY131:BB131"/>
    <mergeCell ref="BC131:BF131"/>
    <mergeCell ref="BG131:BH131"/>
    <mergeCell ref="A132:B132"/>
    <mergeCell ref="C132:AB132"/>
    <mergeCell ref="AC132:AD132"/>
    <mergeCell ref="AE132:AH132"/>
    <mergeCell ref="AI132:AL132"/>
    <mergeCell ref="A131:B131"/>
    <mergeCell ref="C131:AB131"/>
    <mergeCell ref="AC131:AD131"/>
    <mergeCell ref="AE131:AH131"/>
    <mergeCell ref="AI131:AL131"/>
    <mergeCell ref="AM131:AP131"/>
    <mergeCell ref="AM130:AP130"/>
    <mergeCell ref="AQ130:AT130"/>
    <mergeCell ref="AU130:AX130"/>
    <mergeCell ref="AY130:BB130"/>
    <mergeCell ref="BC130:BF130"/>
    <mergeCell ref="BG130:BH130"/>
    <mergeCell ref="AQ129:AT129"/>
    <mergeCell ref="AU129:AX129"/>
    <mergeCell ref="AY129:BB129"/>
    <mergeCell ref="BC129:BF129"/>
    <mergeCell ref="BG129:BH129"/>
    <mergeCell ref="A130:B130"/>
    <mergeCell ref="C130:AB130"/>
    <mergeCell ref="AC130:AD130"/>
    <mergeCell ref="AE130:AH130"/>
    <mergeCell ref="AI130:AL130"/>
    <mergeCell ref="A129:B129"/>
    <mergeCell ref="C129:AB129"/>
    <mergeCell ref="AC129:AD129"/>
    <mergeCell ref="AE129:AH129"/>
    <mergeCell ref="AI129:AL129"/>
    <mergeCell ref="AM129:AP129"/>
    <mergeCell ref="AM128:AP128"/>
    <mergeCell ref="AQ128:AT128"/>
    <mergeCell ref="AU128:AX128"/>
    <mergeCell ref="AY128:BB128"/>
    <mergeCell ref="BC128:BF128"/>
    <mergeCell ref="BG128:BH128"/>
    <mergeCell ref="AQ127:AT127"/>
    <mergeCell ref="AU127:AX127"/>
    <mergeCell ref="AY127:BB127"/>
    <mergeCell ref="BC127:BF127"/>
    <mergeCell ref="BG127:BH127"/>
    <mergeCell ref="A128:B128"/>
    <mergeCell ref="C128:AB128"/>
    <mergeCell ref="AC128:AD128"/>
    <mergeCell ref="AE128:AH128"/>
    <mergeCell ref="AI128:AL128"/>
    <mergeCell ref="A127:B127"/>
    <mergeCell ref="C127:AB127"/>
    <mergeCell ref="AC127:AD127"/>
    <mergeCell ref="AE127:AH127"/>
    <mergeCell ref="AI127:AL127"/>
    <mergeCell ref="AM127:AP127"/>
    <mergeCell ref="AM126:AP126"/>
    <mergeCell ref="AQ126:AT126"/>
    <mergeCell ref="AU126:AX126"/>
    <mergeCell ref="AY126:BB126"/>
    <mergeCell ref="BC126:BF126"/>
    <mergeCell ref="BG126:BH126"/>
    <mergeCell ref="AQ125:AT125"/>
    <mergeCell ref="AU125:AX125"/>
    <mergeCell ref="AY125:BB125"/>
    <mergeCell ref="BC125:BF125"/>
    <mergeCell ref="BG125:BH125"/>
    <mergeCell ref="A126:B126"/>
    <mergeCell ref="C126:AB126"/>
    <mergeCell ref="AC126:AD126"/>
    <mergeCell ref="AE126:AH126"/>
    <mergeCell ref="AI126:AL126"/>
    <mergeCell ref="A125:B125"/>
    <mergeCell ref="C125:AB125"/>
    <mergeCell ref="AC125:AD125"/>
    <mergeCell ref="AE125:AH125"/>
    <mergeCell ref="AI125:AL125"/>
    <mergeCell ref="AM125:AP125"/>
    <mergeCell ref="C123:AB123"/>
    <mergeCell ref="AC123:AD123"/>
    <mergeCell ref="AE123:AH123"/>
    <mergeCell ref="AI123:AL123"/>
    <mergeCell ref="A124:B124"/>
    <mergeCell ref="C124:AB124"/>
    <mergeCell ref="AC124:AD124"/>
    <mergeCell ref="AE124:AH124"/>
    <mergeCell ref="AI124:AL124"/>
    <mergeCell ref="AM123:AP123"/>
    <mergeCell ref="AQ123:AT123"/>
    <mergeCell ref="AU123:AX123"/>
    <mergeCell ref="AY123:BB123"/>
    <mergeCell ref="BC123:BF123"/>
    <mergeCell ref="BG123:BH123"/>
    <mergeCell ref="A123:B123"/>
    <mergeCell ref="BG121:BH121"/>
    <mergeCell ref="A121:B121"/>
    <mergeCell ref="C121:AB121"/>
    <mergeCell ref="AC121:AD121"/>
    <mergeCell ref="AE121:AH121"/>
    <mergeCell ref="AI121:AL121"/>
    <mergeCell ref="AM121:AP121"/>
    <mergeCell ref="BC121:BF121"/>
    <mergeCell ref="A122:B122"/>
    <mergeCell ref="C122:AB122"/>
    <mergeCell ref="AC122:AD122"/>
    <mergeCell ref="AE122:AH122"/>
    <mergeCell ref="AI122:AL122"/>
    <mergeCell ref="AM122:AP122"/>
    <mergeCell ref="AQ121:AT121"/>
    <mergeCell ref="AU121:AX121"/>
    <mergeCell ref="AM120:AP120"/>
    <mergeCell ref="AQ120:AT120"/>
    <mergeCell ref="AU120:AX120"/>
    <mergeCell ref="AY120:BB120"/>
    <mergeCell ref="BC120:BF120"/>
    <mergeCell ref="BG120:BH120"/>
    <mergeCell ref="AQ122:AT122"/>
    <mergeCell ref="AU122:AX122"/>
    <mergeCell ref="AY122:BB122"/>
    <mergeCell ref="BC122:BF122"/>
    <mergeCell ref="BG122:BH122"/>
    <mergeCell ref="AQ119:AT119"/>
    <mergeCell ref="AU119:AX119"/>
    <mergeCell ref="AY119:BB119"/>
    <mergeCell ref="BC119:BF119"/>
    <mergeCell ref="BG119:BH119"/>
    <mergeCell ref="A120:B120"/>
    <mergeCell ref="C120:AB120"/>
    <mergeCell ref="AC120:AD120"/>
    <mergeCell ref="AE120:AH120"/>
    <mergeCell ref="AI120:AL120"/>
    <mergeCell ref="A119:B119"/>
    <mergeCell ref="C119:AB119"/>
    <mergeCell ref="AC119:AD119"/>
    <mergeCell ref="AE119:AH119"/>
    <mergeCell ref="AI119:AL119"/>
    <mergeCell ref="AM119:AP119"/>
    <mergeCell ref="AM118:AP118"/>
    <mergeCell ref="AQ118:AT118"/>
    <mergeCell ref="AU118:AX118"/>
    <mergeCell ref="AY118:BB118"/>
    <mergeCell ref="BC118:BF118"/>
    <mergeCell ref="BG118:BH118"/>
    <mergeCell ref="AQ117:AT117"/>
    <mergeCell ref="AU117:AX117"/>
    <mergeCell ref="AY117:BB117"/>
    <mergeCell ref="BC117:BF117"/>
    <mergeCell ref="BG117:BH117"/>
    <mergeCell ref="A118:B118"/>
    <mergeCell ref="C118:AB118"/>
    <mergeCell ref="AC118:AD118"/>
    <mergeCell ref="AE118:AH118"/>
    <mergeCell ref="AI118:AL118"/>
    <mergeCell ref="A117:B117"/>
    <mergeCell ref="C117:AB117"/>
    <mergeCell ref="AC117:AD117"/>
    <mergeCell ref="AE117:AH117"/>
    <mergeCell ref="AI117:AL117"/>
    <mergeCell ref="AM117:AP117"/>
    <mergeCell ref="AM116:AP116"/>
    <mergeCell ref="AQ116:AT116"/>
    <mergeCell ref="AU116:AX116"/>
    <mergeCell ref="AY116:BB116"/>
    <mergeCell ref="BC116:BF116"/>
    <mergeCell ref="BG116:BH116"/>
    <mergeCell ref="A116:B116"/>
    <mergeCell ref="C116:AB116"/>
    <mergeCell ref="AC116:AD116"/>
    <mergeCell ref="AE116:AH116"/>
    <mergeCell ref="AI116:AL116"/>
    <mergeCell ref="AM115:AP115"/>
    <mergeCell ref="AQ115:AT115"/>
    <mergeCell ref="AU115:AX115"/>
    <mergeCell ref="AY115:BB115"/>
    <mergeCell ref="BC115:BF115"/>
    <mergeCell ref="BG115:BH115"/>
    <mergeCell ref="AQ114:AT114"/>
    <mergeCell ref="AU114:AX114"/>
    <mergeCell ref="AY114:BB114"/>
    <mergeCell ref="BC114:BF114"/>
    <mergeCell ref="BG114:BH114"/>
    <mergeCell ref="A115:B115"/>
    <mergeCell ref="C115:AB115"/>
    <mergeCell ref="AC115:AD115"/>
    <mergeCell ref="AE115:AH115"/>
    <mergeCell ref="AI115:AL115"/>
    <mergeCell ref="A114:B114"/>
    <mergeCell ref="C114:AB114"/>
    <mergeCell ref="AC114:AD114"/>
    <mergeCell ref="AE114:AH114"/>
    <mergeCell ref="AI114:AL114"/>
    <mergeCell ref="AM114:AP114"/>
    <mergeCell ref="AM113:AP113"/>
    <mergeCell ref="AQ113:AT113"/>
    <mergeCell ref="AU113:AX113"/>
    <mergeCell ref="AY113:BB113"/>
    <mergeCell ref="BC113:BF113"/>
    <mergeCell ref="BG113:BH113"/>
    <mergeCell ref="AQ112:AT112"/>
    <mergeCell ref="AU112:AX112"/>
    <mergeCell ref="AY112:BB112"/>
    <mergeCell ref="BC112:BF112"/>
    <mergeCell ref="BG112:BH112"/>
    <mergeCell ref="A113:B113"/>
    <mergeCell ref="C113:AB113"/>
    <mergeCell ref="AC113:AD113"/>
    <mergeCell ref="AE113:AH113"/>
    <mergeCell ref="AI113:AL113"/>
    <mergeCell ref="A112:B112"/>
    <mergeCell ref="C112:AB112"/>
    <mergeCell ref="AC112:AD112"/>
    <mergeCell ref="AE112:AH112"/>
    <mergeCell ref="AI112:AL112"/>
    <mergeCell ref="AM112:AP112"/>
    <mergeCell ref="AM111:AP111"/>
    <mergeCell ref="AQ111:AT111"/>
    <mergeCell ref="AU111:AX111"/>
    <mergeCell ref="AY111:BB111"/>
    <mergeCell ref="BC111:BF111"/>
    <mergeCell ref="BG111:BH111"/>
    <mergeCell ref="AQ110:AT110"/>
    <mergeCell ref="AU110:AX110"/>
    <mergeCell ref="AY110:BB110"/>
    <mergeCell ref="BC110:BF110"/>
    <mergeCell ref="BG110:BH110"/>
    <mergeCell ref="A111:B111"/>
    <mergeCell ref="C111:AB111"/>
    <mergeCell ref="AC111:AD111"/>
    <mergeCell ref="AE111:AH111"/>
    <mergeCell ref="AI111:AL111"/>
    <mergeCell ref="A110:B110"/>
    <mergeCell ref="C110:AB110"/>
    <mergeCell ref="AC110:AD110"/>
    <mergeCell ref="AE110:AH110"/>
    <mergeCell ref="AI110:AL110"/>
    <mergeCell ref="AM110:AP110"/>
    <mergeCell ref="AM109:AP109"/>
    <mergeCell ref="AQ109:AT109"/>
    <mergeCell ref="AU109:AX109"/>
    <mergeCell ref="AY109:BB109"/>
    <mergeCell ref="BC109:BF109"/>
    <mergeCell ref="BG109:BH109"/>
    <mergeCell ref="AQ108:AT108"/>
    <mergeCell ref="AU108:AX108"/>
    <mergeCell ref="AY108:BB108"/>
    <mergeCell ref="BC108:BF108"/>
    <mergeCell ref="BG108:BH108"/>
    <mergeCell ref="A109:B109"/>
    <mergeCell ref="C109:AB109"/>
    <mergeCell ref="AC109:AD109"/>
    <mergeCell ref="AE109:AH109"/>
    <mergeCell ref="AI109:AL109"/>
    <mergeCell ref="A108:B108"/>
    <mergeCell ref="C108:AB108"/>
    <mergeCell ref="AC108:AD108"/>
    <mergeCell ref="AE108:AH108"/>
    <mergeCell ref="AI108:AL108"/>
    <mergeCell ref="AM108:AP108"/>
    <mergeCell ref="AM107:AP107"/>
    <mergeCell ref="AQ107:AT107"/>
    <mergeCell ref="AU107:AX107"/>
    <mergeCell ref="AY107:BB107"/>
    <mergeCell ref="BC107:BF107"/>
    <mergeCell ref="BG107:BH107"/>
    <mergeCell ref="AQ106:AT106"/>
    <mergeCell ref="AU106:AX106"/>
    <mergeCell ref="AY106:BB106"/>
    <mergeCell ref="BC106:BF106"/>
    <mergeCell ref="BG106:BH106"/>
    <mergeCell ref="A107:B107"/>
    <mergeCell ref="C107:AB107"/>
    <mergeCell ref="AC107:AD107"/>
    <mergeCell ref="AE107:AH107"/>
    <mergeCell ref="AI107:AL107"/>
    <mergeCell ref="A106:B106"/>
    <mergeCell ref="C106:AB106"/>
    <mergeCell ref="AC106:AD106"/>
    <mergeCell ref="AE106:AH106"/>
    <mergeCell ref="AI106:AL106"/>
    <mergeCell ref="AM106:AP106"/>
    <mergeCell ref="AM105:AP105"/>
    <mergeCell ref="AQ105:AT105"/>
    <mergeCell ref="AU105:AX105"/>
    <mergeCell ref="AY105:BB105"/>
    <mergeCell ref="BC105:BF105"/>
    <mergeCell ref="BG105:BH105"/>
    <mergeCell ref="AQ104:AT104"/>
    <mergeCell ref="AU104:AX104"/>
    <mergeCell ref="AY104:BB104"/>
    <mergeCell ref="BC104:BF104"/>
    <mergeCell ref="BG104:BH104"/>
    <mergeCell ref="A105:B105"/>
    <mergeCell ref="C105:AB105"/>
    <mergeCell ref="AC105:AD105"/>
    <mergeCell ref="AE105:AH105"/>
    <mergeCell ref="AI105:AL105"/>
    <mergeCell ref="A104:B104"/>
    <mergeCell ref="C104:AB104"/>
    <mergeCell ref="AC104:AD104"/>
    <mergeCell ref="AE104:AH104"/>
    <mergeCell ref="AI104:AL104"/>
    <mergeCell ref="AM104:AP104"/>
    <mergeCell ref="AM103:AP103"/>
    <mergeCell ref="AQ103:AT103"/>
    <mergeCell ref="AU103:AX103"/>
    <mergeCell ref="AY103:BB103"/>
    <mergeCell ref="BC103:BF103"/>
    <mergeCell ref="BG103:BH103"/>
    <mergeCell ref="AQ102:AT102"/>
    <mergeCell ref="AU102:AX102"/>
    <mergeCell ref="AY102:BB102"/>
    <mergeCell ref="BC102:BF102"/>
    <mergeCell ref="BG102:BH102"/>
    <mergeCell ref="A103:B103"/>
    <mergeCell ref="C103:AB103"/>
    <mergeCell ref="AC103:AD103"/>
    <mergeCell ref="AE103:AH103"/>
    <mergeCell ref="AI103:AL103"/>
    <mergeCell ref="A102:B102"/>
    <mergeCell ref="C102:AB102"/>
    <mergeCell ref="AC102:AD102"/>
    <mergeCell ref="AE102:AH102"/>
    <mergeCell ref="AI102:AL102"/>
    <mergeCell ref="AM102:AP102"/>
    <mergeCell ref="AM101:AP101"/>
    <mergeCell ref="AQ101:AT101"/>
    <mergeCell ref="AU101:AX101"/>
    <mergeCell ref="AY101:BB101"/>
    <mergeCell ref="BC101:BF101"/>
    <mergeCell ref="BG101:BH101"/>
    <mergeCell ref="AQ100:AT100"/>
    <mergeCell ref="AU100:AX100"/>
    <mergeCell ref="AY100:BB100"/>
    <mergeCell ref="BC100:BF100"/>
    <mergeCell ref="BG100:BH100"/>
    <mergeCell ref="A101:B101"/>
    <mergeCell ref="C101:AB101"/>
    <mergeCell ref="AC101:AD101"/>
    <mergeCell ref="AE101:AH101"/>
    <mergeCell ref="AI101:AL101"/>
    <mergeCell ref="A100:B100"/>
    <mergeCell ref="C100:AB100"/>
    <mergeCell ref="AC100:AD100"/>
    <mergeCell ref="AE100:AH100"/>
    <mergeCell ref="AI100:AL100"/>
    <mergeCell ref="AM100:AP100"/>
    <mergeCell ref="AM99:AP99"/>
    <mergeCell ref="AQ99:AT99"/>
    <mergeCell ref="AU99:AX99"/>
    <mergeCell ref="AY99:BB99"/>
    <mergeCell ref="BC99:BF99"/>
    <mergeCell ref="BG99:BH99"/>
    <mergeCell ref="AQ98:AT98"/>
    <mergeCell ref="AU98:AX98"/>
    <mergeCell ref="AY98:BB98"/>
    <mergeCell ref="BC98:BF98"/>
    <mergeCell ref="BG98:BH98"/>
    <mergeCell ref="A99:B99"/>
    <mergeCell ref="C99:AB99"/>
    <mergeCell ref="AC99:AD99"/>
    <mergeCell ref="AE99:AH99"/>
    <mergeCell ref="AI99:AL99"/>
    <mergeCell ref="A98:B98"/>
    <mergeCell ref="C98:AB98"/>
    <mergeCell ref="AC98:AD98"/>
    <mergeCell ref="AE98:AH98"/>
    <mergeCell ref="AI98:AL98"/>
    <mergeCell ref="AM98:AP98"/>
    <mergeCell ref="AM97:AP97"/>
    <mergeCell ref="AQ97:AT97"/>
    <mergeCell ref="AU97:AX97"/>
    <mergeCell ref="AY97:BB97"/>
    <mergeCell ref="BC97:BF97"/>
    <mergeCell ref="BG97:BH97"/>
    <mergeCell ref="AQ96:AT96"/>
    <mergeCell ref="AU96:AX96"/>
    <mergeCell ref="AY96:BB96"/>
    <mergeCell ref="BC96:BF96"/>
    <mergeCell ref="BG96:BH96"/>
    <mergeCell ref="A97:B97"/>
    <mergeCell ref="C97:AB97"/>
    <mergeCell ref="AC97:AD97"/>
    <mergeCell ref="AE97:AH97"/>
    <mergeCell ref="AI97:AL97"/>
    <mergeCell ref="A96:B96"/>
    <mergeCell ref="C96:AB96"/>
    <mergeCell ref="AC96:AD96"/>
    <mergeCell ref="AE96:AH96"/>
    <mergeCell ref="AI96:AL96"/>
    <mergeCell ref="AM96:AP96"/>
    <mergeCell ref="AM95:AP95"/>
    <mergeCell ref="AQ95:AT95"/>
    <mergeCell ref="AU95:AX95"/>
    <mergeCell ref="AY95:BB95"/>
    <mergeCell ref="BC95:BF95"/>
    <mergeCell ref="BG95:BH95"/>
    <mergeCell ref="AQ94:AT94"/>
    <mergeCell ref="AU94:AX94"/>
    <mergeCell ref="AY94:BB94"/>
    <mergeCell ref="BC94:BF94"/>
    <mergeCell ref="BG94:BH94"/>
    <mergeCell ref="A95:B95"/>
    <mergeCell ref="C95:AB95"/>
    <mergeCell ref="AC95:AD95"/>
    <mergeCell ref="AE95:AH95"/>
    <mergeCell ref="AI95:AL95"/>
    <mergeCell ref="A94:B94"/>
    <mergeCell ref="C94:AB94"/>
    <mergeCell ref="AC94:AD94"/>
    <mergeCell ref="AE94:AH94"/>
    <mergeCell ref="AI94:AL94"/>
    <mergeCell ref="AM94:AP94"/>
    <mergeCell ref="AQ92:AT92"/>
    <mergeCell ref="AU92:AX92"/>
    <mergeCell ref="AY92:BB92"/>
    <mergeCell ref="BC92:BF92"/>
    <mergeCell ref="BG92:BH92"/>
    <mergeCell ref="A93:B93"/>
    <mergeCell ref="AE93:AH93"/>
    <mergeCell ref="AI93:AL93"/>
    <mergeCell ref="AM93:AP93"/>
    <mergeCell ref="AQ93:AT93"/>
    <mergeCell ref="A92:B92"/>
    <mergeCell ref="C92:AB92"/>
    <mergeCell ref="AC92:AD92"/>
    <mergeCell ref="AE92:AH92"/>
    <mergeCell ref="AI92:AL92"/>
    <mergeCell ref="AM92:AP92"/>
    <mergeCell ref="AM91:AP91"/>
    <mergeCell ref="AQ91:AT91"/>
    <mergeCell ref="AU91:AX91"/>
    <mergeCell ref="AY91:BB91"/>
    <mergeCell ref="BC91:BF91"/>
    <mergeCell ref="BG91:BH91"/>
    <mergeCell ref="AQ90:AT90"/>
    <mergeCell ref="AU90:AX90"/>
    <mergeCell ref="AY90:BB90"/>
    <mergeCell ref="BC90:BF90"/>
    <mergeCell ref="BG90:BH90"/>
    <mergeCell ref="A91:B91"/>
    <mergeCell ref="C91:AB91"/>
    <mergeCell ref="AC91:AD91"/>
    <mergeCell ref="AE91:AH91"/>
    <mergeCell ref="AI91:AL91"/>
    <mergeCell ref="A90:B90"/>
    <mergeCell ref="C90:AB90"/>
    <mergeCell ref="AC90:AD90"/>
    <mergeCell ref="AE90:AH90"/>
    <mergeCell ref="AI90:AL90"/>
    <mergeCell ref="AM90:AP90"/>
    <mergeCell ref="AM89:AP89"/>
    <mergeCell ref="AQ89:AT89"/>
    <mergeCell ref="AU89:AX89"/>
    <mergeCell ref="AY89:BB89"/>
    <mergeCell ref="BC89:BF89"/>
    <mergeCell ref="BG89:BH89"/>
    <mergeCell ref="AQ88:AT88"/>
    <mergeCell ref="AU88:AX88"/>
    <mergeCell ref="AY88:BB88"/>
    <mergeCell ref="BC88:BF88"/>
    <mergeCell ref="BG88:BH88"/>
    <mergeCell ref="A89:B89"/>
    <mergeCell ref="C89:AB89"/>
    <mergeCell ref="AC89:AD89"/>
    <mergeCell ref="AE89:AH89"/>
    <mergeCell ref="AI89:AL89"/>
    <mergeCell ref="A88:B88"/>
    <mergeCell ref="C88:AB88"/>
    <mergeCell ref="AC88:AD88"/>
    <mergeCell ref="AE88:AH88"/>
    <mergeCell ref="AI88:AL88"/>
    <mergeCell ref="AM88:AP88"/>
    <mergeCell ref="AM87:AP87"/>
    <mergeCell ref="AQ87:AT87"/>
    <mergeCell ref="AU87:AX87"/>
    <mergeCell ref="AY87:BB87"/>
    <mergeCell ref="BC87:BF87"/>
    <mergeCell ref="BG87:BH87"/>
    <mergeCell ref="AQ86:AT86"/>
    <mergeCell ref="AU86:AX86"/>
    <mergeCell ref="AY86:BB86"/>
    <mergeCell ref="BC86:BF86"/>
    <mergeCell ref="BG86:BH86"/>
    <mergeCell ref="A87:B87"/>
    <mergeCell ref="C87:AB87"/>
    <mergeCell ref="AC87:AD87"/>
    <mergeCell ref="AE87:AH87"/>
    <mergeCell ref="AI87:AL87"/>
    <mergeCell ref="A86:B86"/>
    <mergeCell ref="C86:AB86"/>
    <mergeCell ref="AC86:AD86"/>
    <mergeCell ref="AE86:AH86"/>
    <mergeCell ref="AI86:AL86"/>
    <mergeCell ref="AM86:AP86"/>
    <mergeCell ref="AM85:AP85"/>
    <mergeCell ref="AQ85:AT85"/>
    <mergeCell ref="AU85:AX85"/>
    <mergeCell ref="AY85:BB85"/>
    <mergeCell ref="BC85:BF85"/>
    <mergeCell ref="BG85:BH85"/>
    <mergeCell ref="AQ84:AT84"/>
    <mergeCell ref="AU84:AX84"/>
    <mergeCell ref="AY84:BB84"/>
    <mergeCell ref="BC84:BF84"/>
    <mergeCell ref="BG84:BH84"/>
    <mergeCell ref="A85:B85"/>
    <mergeCell ref="C85:AB85"/>
    <mergeCell ref="AC85:AD85"/>
    <mergeCell ref="AE85:AH85"/>
    <mergeCell ref="AI85:AL85"/>
    <mergeCell ref="A84:B84"/>
    <mergeCell ref="C84:AB84"/>
    <mergeCell ref="AC84:AD84"/>
    <mergeCell ref="AE84:AH84"/>
    <mergeCell ref="AI84:AL84"/>
    <mergeCell ref="AM84:AP84"/>
    <mergeCell ref="AM83:AP83"/>
    <mergeCell ref="AQ83:AT83"/>
    <mergeCell ref="AU83:AX83"/>
    <mergeCell ref="AY83:BB83"/>
    <mergeCell ref="BC83:BF83"/>
    <mergeCell ref="BG83:BH83"/>
    <mergeCell ref="AQ82:AT82"/>
    <mergeCell ref="AU82:AX82"/>
    <mergeCell ref="AY82:BB82"/>
    <mergeCell ref="BC82:BF82"/>
    <mergeCell ref="BG82:BH82"/>
    <mergeCell ref="A83:B83"/>
    <mergeCell ref="C83:AB83"/>
    <mergeCell ref="AC83:AD83"/>
    <mergeCell ref="AE83:AH83"/>
    <mergeCell ref="AI83:AL83"/>
    <mergeCell ref="A82:B82"/>
    <mergeCell ref="C82:AB82"/>
    <mergeCell ref="AC82:AD82"/>
    <mergeCell ref="AE82:AH82"/>
    <mergeCell ref="AI82:AL82"/>
    <mergeCell ref="AM82:AP82"/>
    <mergeCell ref="AM81:AP81"/>
    <mergeCell ref="AQ81:AT81"/>
    <mergeCell ref="AU81:AX81"/>
    <mergeCell ref="AY81:BB81"/>
    <mergeCell ref="BC81:BF81"/>
    <mergeCell ref="BG81:BH81"/>
    <mergeCell ref="AQ80:AT80"/>
    <mergeCell ref="AU80:AX80"/>
    <mergeCell ref="AY80:BB80"/>
    <mergeCell ref="BC80:BF80"/>
    <mergeCell ref="BG80:BH80"/>
    <mergeCell ref="A81:B81"/>
    <mergeCell ref="C81:AB81"/>
    <mergeCell ref="AC81:AD81"/>
    <mergeCell ref="AE81:AH81"/>
    <mergeCell ref="AI81:AL81"/>
    <mergeCell ref="A80:B80"/>
    <mergeCell ref="C80:AB80"/>
    <mergeCell ref="AC80:AD80"/>
    <mergeCell ref="AE80:AH80"/>
    <mergeCell ref="AI80:AL80"/>
    <mergeCell ref="AM80:AP80"/>
    <mergeCell ref="AM79:AP79"/>
    <mergeCell ref="AQ79:AT79"/>
    <mergeCell ref="AU79:AX79"/>
    <mergeCell ref="AY79:BB79"/>
    <mergeCell ref="BC79:BF79"/>
    <mergeCell ref="BG79:BH79"/>
    <mergeCell ref="AQ78:AT78"/>
    <mergeCell ref="AU78:AX78"/>
    <mergeCell ref="AY78:BB78"/>
    <mergeCell ref="BC78:BF78"/>
    <mergeCell ref="BG78:BH78"/>
    <mergeCell ref="A79:B79"/>
    <mergeCell ref="C79:AB79"/>
    <mergeCell ref="AC79:AD79"/>
    <mergeCell ref="AE79:AH79"/>
    <mergeCell ref="AI79:AL79"/>
    <mergeCell ref="A78:B78"/>
    <mergeCell ref="C78:AB78"/>
    <mergeCell ref="AC78:AD78"/>
    <mergeCell ref="AE78:AH78"/>
    <mergeCell ref="AI78:AL78"/>
    <mergeCell ref="AM78:AP78"/>
    <mergeCell ref="AM77:AP77"/>
    <mergeCell ref="AQ77:AT77"/>
    <mergeCell ref="AU77:AX77"/>
    <mergeCell ref="AY77:BB77"/>
    <mergeCell ref="BC77:BF77"/>
    <mergeCell ref="BG77:BH77"/>
    <mergeCell ref="AQ76:AT76"/>
    <mergeCell ref="AU76:AX76"/>
    <mergeCell ref="AY76:BB76"/>
    <mergeCell ref="BC76:BF76"/>
    <mergeCell ref="BG76:BH76"/>
    <mergeCell ref="A77:B77"/>
    <mergeCell ref="C77:AB77"/>
    <mergeCell ref="AC77:AD77"/>
    <mergeCell ref="AE77:AH77"/>
    <mergeCell ref="AI77:AL77"/>
    <mergeCell ref="A76:B76"/>
    <mergeCell ref="C76:AB76"/>
    <mergeCell ref="AC76:AD76"/>
    <mergeCell ref="AE76:AH76"/>
    <mergeCell ref="AI76:AL76"/>
    <mergeCell ref="AM76:AP76"/>
    <mergeCell ref="AM75:AP75"/>
    <mergeCell ref="AQ75:AT75"/>
    <mergeCell ref="AU75:AX75"/>
    <mergeCell ref="AY75:BB75"/>
    <mergeCell ref="BC75:BF75"/>
    <mergeCell ref="BG75:BH75"/>
    <mergeCell ref="AQ74:AT74"/>
    <mergeCell ref="AU74:AX74"/>
    <mergeCell ref="AY74:BB74"/>
    <mergeCell ref="BC74:BF74"/>
    <mergeCell ref="BG74:BH74"/>
    <mergeCell ref="A75:B75"/>
    <mergeCell ref="C75:AB75"/>
    <mergeCell ref="AC75:AD75"/>
    <mergeCell ref="AE75:AH75"/>
    <mergeCell ref="AI75:AL75"/>
    <mergeCell ref="A74:B74"/>
    <mergeCell ref="C74:AB74"/>
    <mergeCell ref="AC74:AD74"/>
    <mergeCell ref="AE74:AH74"/>
    <mergeCell ref="AI74:AL74"/>
    <mergeCell ref="AM74:AP74"/>
    <mergeCell ref="AM73:AP73"/>
    <mergeCell ref="AQ73:AT73"/>
    <mergeCell ref="AU73:AX73"/>
    <mergeCell ref="AY73:BB73"/>
    <mergeCell ref="BC73:BF73"/>
    <mergeCell ref="BG73:BH73"/>
    <mergeCell ref="AQ72:AT72"/>
    <mergeCell ref="AU72:AX72"/>
    <mergeCell ref="AY72:BB72"/>
    <mergeCell ref="BC72:BF72"/>
    <mergeCell ref="BG72:BH72"/>
    <mergeCell ref="A73:B73"/>
    <mergeCell ref="C73:AB73"/>
    <mergeCell ref="AC73:AD73"/>
    <mergeCell ref="AE73:AH73"/>
    <mergeCell ref="AI73:AL73"/>
    <mergeCell ref="A72:B72"/>
    <mergeCell ref="C72:AB72"/>
    <mergeCell ref="AC72:AD72"/>
    <mergeCell ref="AE72:AH72"/>
    <mergeCell ref="AI72:AL72"/>
    <mergeCell ref="AM72:AP72"/>
    <mergeCell ref="AM71:AP71"/>
    <mergeCell ref="AQ71:AT71"/>
    <mergeCell ref="AU71:AX71"/>
    <mergeCell ref="AY71:BB71"/>
    <mergeCell ref="BC71:BF71"/>
    <mergeCell ref="BG71:BH71"/>
    <mergeCell ref="AQ70:AT70"/>
    <mergeCell ref="AU70:AX70"/>
    <mergeCell ref="AY70:BB70"/>
    <mergeCell ref="BC70:BF70"/>
    <mergeCell ref="BG70:BH70"/>
    <mergeCell ref="A71:B71"/>
    <mergeCell ref="C71:AB71"/>
    <mergeCell ref="AC71:AD71"/>
    <mergeCell ref="AE71:AH71"/>
    <mergeCell ref="AI71:AL71"/>
    <mergeCell ref="A70:B70"/>
    <mergeCell ref="C70:AB70"/>
    <mergeCell ref="AC70:AD70"/>
    <mergeCell ref="AE70:AH70"/>
    <mergeCell ref="AI70:AL70"/>
    <mergeCell ref="AM70:AP70"/>
    <mergeCell ref="AM69:AP69"/>
    <mergeCell ref="AQ69:AT69"/>
    <mergeCell ref="AU69:AX69"/>
    <mergeCell ref="AY69:BB69"/>
    <mergeCell ref="BC69:BF69"/>
    <mergeCell ref="BG69:BH69"/>
    <mergeCell ref="AQ68:AT68"/>
    <mergeCell ref="AU68:AX68"/>
    <mergeCell ref="AY68:BB68"/>
    <mergeCell ref="BC68:BF68"/>
    <mergeCell ref="BG68:BH68"/>
    <mergeCell ref="A69:B69"/>
    <mergeCell ref="C69:AB69"/>
    <mergeCell ref="AC69:AD69"/>
    <mergeCell ref="AE69:AH69"/>
    <mergeCell ref="AI69:AL69"/>
    <mergeCell ref="A68:B68"/>
    <mergeCell ref="C68:AB68"/>
    <mergeCell ref="AC68:AD68"/>
    <mergeCell ref="AE68:AH68"/>
    <mergeCell ref="AI68:AL68"/>
    <mergeCell ref="AM68:AP68"/>
    <mergeCell ref="AM67:AP67"/>
    <mergeCell ref="AQ67:AT67"/>
    <mergeCell ref="AU67:AX67"/>
    <mergeCell ref="AY67:BB67"/>
    <mergeCell ref="BC67:BF67"/>
    <mergeCell ref="BG67:BH67"/>
    <mergeCell ref="AQ66:AT66"/>
    <mergeCell ref="AU66:AX66"/>
    <mergeCell ref="AY66:BB66"/>
    <mergeCell ref="BC66:BF66"/>
    <mergeCell ref="BG66:BH66"/>
    <mergeCell ref="A67:B67"/>
    <mergeCell ref="C67:AB67"/>
    <mergeCell ref="AC67:AD67"/>
    <mergeCell ref="AE67:AH67"/>
    <mergeCell ref="AI67:AL67"/>
    <mergeCell ref="A66:B66"/>
    <mergeCell ref="C66:AB66"/>
    <mergeCell ref="AC66:AD66"/>
    <mergeCell ref="AE66:AH66"/>
    <mergeCell ref="AI66:AL66"/>
    <mergeCell ref="AM66:AP66"/>
    <mergeCell ref="AQ65:AT65"/>
    <mergeCell ref="AU65:AX65"/>
    <mergeCell ref="AY65:BB65"/>
    <mergeCell ref="BC65:BF65"/>
    <mergeCell ref="BG65:BH65"/>
    <mergeCell ref="A65:B65"/>
    <mergeCell ref="C65:AB65"/>
    <mergeCell ref="AC65:AD65"/>
    <mergeCell ref="AE65:AH65"/>
    <mergeCell ref="AI65:AL65"/>
    <mergeCell ref="AM65:AP65"/>
    <mergeCell ref="AM64:AP64"/>
    <mergeCell ref="AQ64:AT64"/>
    <mergeCell ref="AU64:AX64"/>
    <mergeCell ref="AY64:BB64"/>
    <mergeCell ref="BC64:BF64"/>
    <mergeCell ref="BG64:BH64"/>
    <mergeCell ref="AQ63:AT63"/>
    <mergeCell ref="AU63:AX63"/>
    <mergeCell ref="AY63:BB63"/>
    <mergeCell ref="BC63:BF63"/>
    <mergeCell ref="BG63:BH63"/>
    <mergeCell ref="A64:B64"/>
    <mergeCell ref="C64:AB64"/>
    <mergeCell ref="AC64:AD64"/>
    <mergeCell ref="AE64:AH64"/>
    <mergeCell ref="AI64:AL64"/>
    <mergeCell ref="A63:B63"/>
    <mergeCell ref="C63:AB63"/>
    <mergeCell ref="AC63:AD63"/>
    <mergeCell ref="AE63:AH63"/>
    <mergeCell ref="AI63:AL63"/>
    <mergeCell ref="AM63:AP63"/>
    <mergeCell ref="AM62:AP62"/>
    <mergeCell ref="AQ62:AT62"/>
    <mergeCell ref="AU62:AX62"/>
    <mergeCell ref="AY62:BB62"/>
    <mergeCell ref="BC62:BF62"/>
    <mergeCell ref="BG62:BH62"/>
    <mergeCell ref="AQ61:AT61"/>
    <mergeCell ref="AU61:AX61"/>
    <mergeCell ref="AY61:BB61"/>
    <mergeCell ref="BC61:BF61"/>
    <mergeCell ref="BG61:BH61"/>
    <mergeCell ref="A62:B62"/>
    <mergeCell ref="C62:AB62"/>
    <mergeCell ref="AC62:AD62"/>
    <mergeCell ref="AE62:AH62"/>
    <mergeCell ref="AI62:AL62"/>
    <mergeCell ref="A61:B61"/>
    <mergeCell ref="C61:AB61"/>
    <mergeCell ref="AC61:AD61"/>
    <mergeCell ref="AE61:AH61"/>
    <mergeCell ref="AI61:AL61"/>
    <mergeCell ref="AM61:AP61"/>
    <mergeCell ref="AM60:AP60"/>
    <mergeCell ref="AQ60:AT60"/>
    <mergeCell ref="AU60:AX60"/>
    <mergeCell ref="AY60:BB60"/>
    <mergeCell ref="BC60:BF60"/>
    <mergeCell ref="BG60:BH60"/>
    <mergeCell ref="AQ59:AT59"/>
    <mergeCell ref="AU59:AX59"/>
    <mergeCell ref="AY59:BB59"/>
    <mergeCell ref="BC59:BF59"/>
    <mergeCell ref="BG59:BH59"/>
    <mergeCell ref="A60:B60"/>
    <mergeCell ref="C60:AB60"/>
    <mergeCell ref="AC60:AD60"/>
    <mergeCell ref="AE60:AH60"/>
    <mergeCell ref="AI60:AL60"/>
    <mergeCell ref="A59:B59"/>
    <mergeCell ref="C59:AB59"/>
    <mergeCell ref="AC59:AD59"/>
    <mergeCell ref="AE59:AH59"/>
    <mergeCell ref="AI59:AL59"/>
    <mergeCell ref="AM59:AP59"/>
    <mergeCell ref="AM58:AP58"/>
    <mergeCell ref="AQ58:AT58"/>
    <mergeCell ref="AU58:AX58"/>
    <mergeCell ref="AY58:BB58"/>
    <mergeCell ref="BC58:BF58"/>
    <mergeCell ref="BG58:BH58"/>
    <mergeCell ref="AQ57:AT57"/>
    <mergeCell ref="AU57:AX57"/>
    <mergeCell ref="AY57:BB57"/>
    <mergeCell ref="BC57:BF57"/>
    <mergeCell ref="BG57:BH57"/>
    <mergeCell ref="A58:B58"/>
    <mergeCell ref="C58:AB58"/>
    <mergeCell ref="AC58:AD58"/>
    <mergeCell ref="AE58:AH58"/>
    <mergeCell ref="AI58:AL58"/>
    <mergeCell ref="A57:B57"/>
    <mergeCell ref="C57:AB57"/>
    <mergeCell ref="AC57:AD57"/>
    <mergeCell ref="AE57:AH57"/>
    <mergeCell ref="AI57:AL57"/>
    <mergeCell ref="AM57:AP57"/>
    <mergeCell ref="AM56:AP56"/>
    <mergeCell ref="AQ56:AT56"/>
    <mergeCell ref="AU56:AX56"/>
    <mergeCell ref="AY56:BB56"/>
    <mergeCell ref="BC56:BF56"/>
    <mergeCell ref="BG56:BH56"/>
    <mergeCell ref="AQ55:AT55"/>
    <mergeCell ref="AU55:AX55"/>
    <mergeCell ref="AY55:BB55"/>
    <mergeCell ref="BC55:BF55"/>
    <mergeCell ref="BG55:BH55"/>
    <mergeCell ref="A56:B56"/>
    <mergeCell ref="C56:AB56"/>
    <mergeCell ref="AC56:AD56"/>
    <mergeCell ref="AE56:AH56"/>
    <mergeCell ref="AI56:AL56"/>
    <mergeCell ref="A55:B55"/>
    <mergeCell ref="C55:AB55"/>
    <mergeCell ref="AC55:AD55"/>
    <mergeCell ref="AE55:AH55"/>
    <mergeCell ref="AI55:AL55"/>
    <mergeCell ref="AM55:AP55"/>
    <mergeCell ref="AM54:AP54"/>
    <mergeCell ref="AQ54:AT54"/>
    <mergeCell ref="AU54:AX54"/>
    <mergeCell ref="AY54:BB54"/>
    <mergeCell ref="BC54:BF54"/>
    <mergeCell ref="BG54:BH54"/>
    <mergeCell ref="AQ53:AT53"/>
    <mergeCell ref="AU53:AX53"/>
    <mergeCell ref="AY53:BB53"/>
    <mergeCell ref="BC53:BF53"/>
    <mergeCell ref="BG53:BH53"/>
    <mergeCell ref="A54:B54"/>
    <mergeCell ref="C54:AB54"/>
    <mergeCell ref="AC54:AD54"/>
    <mergeCell ref="AE54:AH54"/>
    <mergeCell ref="AI54:AL54"/>
    <mergeCell ref="A53:B53"/>
    <mergeCell ref="C53:AB53"/>
    <mergeCell ref="AC53:AD53"/>
    <mergeCell ref="AE53:AH53"/>
    <mergeCell ref="AI53:AL53"/>
    <mergeCell ref="AM53:AP53"/>
    <mergeCell ref="AM52:AP52"/>
    <mergeCell ref="AQ52:AT52"/>
    <mergeCell ref="AU52:AX52"/>
    <mergeCell ref="AY52:BB52"/>
    <mergeCell ref="BC52:BF52"/>
    <mergeCell ref="BG52:BH52"/>
    <mergeCell ref="AQ51:AT51"/>
    <mergeCell ref="AU51:AX51"/>
    <mergeCell ref="AY51:BB51"/>
    <mergeCell ref="BC51:BF51"/>
    <mergeCell ref="BG51:BH51"/>
    <mergeCell ref="A52:B52"/>
    <mergeCell ref="C52:AB52"/>
    <mergeCell ref="AC52:AD52"/>
    <mergeCell ref="AE52:AH52"/>
    <mergeCell ref="AI52:AL52"/>
    <mergeCell ref="A51:B51"/>
    <mergeCell ref="C51:AB51"/>
    <mergeCell ref="AC51:AD51"/>
    <mergeCell ref="AE51:AH51"/>
    <mergeCell ref="AI51:AL51"/>
    <mergeCell ref="AM51:AP51"/>
    <mergeCell ref="AM50:AP50"/>
    <mergeCell ref="AQ50:AT50"/>
    <mergeCell ref="AU50:AX50"/>
    <mergeCell ref="AY50:BB50"/>
    <mergeCell ref="BC50:BF50"/>
    <mergeCell ref="BG50:BH50"/>
    <mergeCell ref="AQ49:AT49"/>
    <mergeCell ref="AU49:AX49"/>
    <mergeCell ref="AY49:BB49"/>
    <mergeCell ref="BC49:BF49"/>
    <mergeCell ref="BG49:BH49"/>
    <mergeCell ref="A50:B50"/>
    <mergeCell ref="C50:AB50"/>
    <mergeCell ref="AC50:AD50"/>
    <mergeCell ref="AE50:AH50"/>
    <mergeCell ref="AI50:AL50"/>
    <mergeCell ref="A49:B49"/>
    <mergeCell ref="C49:AB49"/>
    <mergeCell ref="AC49:AD49"/>
    <mergeCell ref="AE49:AH49"/>
    <mergeCell ref="AI49:AL49"/>
    <mergeCell ref="AM49:AP49"/>
    <mergeCell ref="AM48:AP48"/>
    <mergeCell ref="AQ48:AT48"/>
    <mergeCell ref="AU48:AX48"/>
    <mergeCell ref="AY48:BB48"/>
    <mergeCell ref="BC48:BF48"/>
    <mergeCell ref="BG48:BH48"/>
    <mergeCell ref="AQ47:AT47"/>
    <mergeCell ref="AU47:AX47"/>
    <mergeCell ref="AY47:BB47"/>
    <mergeCell ref="BC47:BF47"/>
    <mergeCell ref="BG47:BH47"/>
    <mergeCell ref="A48:B48"/>
    <mergeCell ref="C48:AB48"/>
    <mergeCell ref="AC48:AD48"/>
    <mergeCell ref="AE48:AH48"/>
    <mergeCell ref="AI48:AL48"/>
    <mergeCell ref="A47:B47"/>
    <mergeCell ref="C47:AB47"/>
    <mergeCell ref="AC47:AD47"/>
    <mergeCell ref="AE47:AH47"/>
    <mergeCell ref="AI47:AL47"/>
    <mergeCell ref="AM47:AP47"/>
    <mergeCell ref="AQ46:AT46"/>
    <mergeCell ref="AU46:AX46"/>
    <mergeCell ref="AY46:BB46"/>
    <mergeCell ref="BC46:BF46"/>
    <mergeCell ref="BG46:BH46"/>
    <mergeCell ref="A46:B46"/>
    <mergeCell ref="C46:AB46"/>
    <mergeCell ref="AC46:AD46"/>
    <mergeCell ref="AE46:AH46"/>
    <mergeCell ref="AI46:AL46"/>
    <mergeCell ref="AM46:AP46"/>
    <mergeCell ref="AM45:AP45"/>
    <mergeCell ref="AQ45:AT45"/>
    <mergeCell ref="AU45:AX45"/>
    <mergeCell ref="AY45:BB45"/>
    <mergeCell ref="BC45:BF45"/>
    <mergeCell ref="BG45:BH45"/>
    <mergeCell ref="AQ44:AT44"/>
    <mergeCell ref="AU44:AX44"/>
    <mergeCell ref="AY44:BB44"/>
    <mergeCell ref="BC44:BF44"/>
    <mergeCell ref="BG44:BH44"/>
    <mergeCell ref="A45:B45"/>
    <mergeCell ref="C45:AB45"/>
    <mergeCell ref="AC45:AD45"/>
    <mergeCell ref="AE45:AH45"/>
    <mergeCell ref="AI45:AL45"/>
    <mergeCell ref="A44:B44"/>
    <mergeCell ref="C44:AB44"/>
    <mergeCell ref="AC44:AD44"/>
    <mergeCell ref="AE44:AH44"/>
    <mergeCell ref="AI44:AL44"/>
    <mergeCell ref="AM44:AP44"/>
    <mergeCell ref="AM43:AP43"/>
    <mergeCell ref="AQ43:AT43"/>
    <mergeCell ref="AU43:AX43"/>
    <mergeCell ref="AY43:BB43"/>
    <mergeCell ref="BC43:BF43"/>
    <mergeCell ref="BG43:BH43"/>
    <mergeCell ref="A43:B43"/>
    <mergeCell ref="C43:AB43"/>
    <mergeCell ref="AC43:AD43"/>
    <mergeCell ref="AE43:AH43"/>
    <mergeCell ref="AI43:AL43"/>
    <mergeCell ref="AM42:AP42"/>
    <mergeCell ref="AQ42:AT42"/>
    <mergeCell ref="AU42:AX42"/>
    <mergeCell ref="AY42:BB42"/>
    <mergeCell ref="BC42:BF42"/>
    <mergeCell ref="BG42:BH42"/>
    <mergeCell ref="AQ41:AT41"/>
    <mergeCell ref="AU41:AX41"/>
    <mergeCell ref="AY41:BB41"/>
    <mergeCell ref="BC41:BF41"/>
    <mergeCell ref="BG41:BH41"/>
    <mergeCell ref="A42:B42"/>
    <mergeCell ref="C42:AB42"/>
    <mergeCell ref="AC42:AD42"/>
    <mergeCell ref="AE42:AH42"/>
    <mergeCell ref="AI42:AL42"/>
    <mergeCell ref="A41:B41"/>
    <mergeCell ref="C41:AB41"/>
    <mergeCell ref="AC41:AD41"/>
    <mergeCell ref="AE41:AH41"/>
    <mergeCell ref="AI41:AL41"/>
    <mergeCell ref="AM41:AP41"/>
    <mergeCell ref="AM40:AP40"/>
    <mergeCell ref="AQ40:AT40"/>
    <mergeCell ref="AU40:AX40"/>
    <mergeCell ref="AY40:BB40"/>
    <mergeCell ref="BC40:BF40"/>
    <mergeCell ref="BG40:BH40"/>
    <mergeCell ref="A40:B40"/>
    <mergeCell ref="C40:AB40"/>
    <mergeCell ref="AC40:AD40"/>
    <mergeCell ref="AE40:AH40"/>
    <mergeCell ref="AI40:AL40"/>
    <mergeCell ref="AQ39:AT39"/>
    <mergeCell ref="AU39:AX39"/>
    <mergeCell ref="AY39:BB39"/>
    <mergeCell ref="BC39:BF39"/>
    <mergeCell ref="BG39:BH39"/>
    <mergeCell ref="A39:B39"/>
    <mergeCell ref="C39:AB39"/>
    <mergeCell ref="AC39:AD39"/>
    <mergeCell ref="AE39:AH39"/>
    <mergeCell ref="AI39:AL39"/>
    <mergeCell ref="AM39:AP39"/>
    <mergeCell ref="AM38:AP38"/>
    <mergeCell ref="AQ38:AT38"/>
    <mergeCell ref="AU38:AX38"/>
    <mergeCell ref="AY38:BB38"/>
    <mergeCell ref="BC38:BF38"/>
    <mergeCell ref="BG38:BH38"/>
    <mergeCell ref="A38:B38"/>
    <mergeCell ref="C38:AB38"/>
    <mergeCell ref="AC38:AD38"/>
    <mergeCell ref="AE38:AH38"/>
    <mergeCell ref="AI38:AL38"/>
    <mergeCell ref="AM37:AP37"/>
    <mergeCell ref="AQ37:AT37"/>
    <mergeCell ref="AU37:AX37"/>
    <mergeCell ref="AY37:BB37"/>
    <mergeCell ref="BC37:BF37"/>
    <mergeCell ref="BG37:BH37"/>
    <mergeCell ref="AQ36:AT36"/>
    <mergeCell ref="AU36:AX36"/>
    <mergeCell ref="AY36:BB36"/>
    <mergeCell ref="BC36:BF36"/>
    <mergeCell ref="BG36:BH36"/>
    <mergeCell ref="A37:B37"/>
    <mergeCell ref="C37:AB37"/>
    <mergeCell ref="AC37:AD37"/>
    <mergeCell ref="AE37:AH37"/>
    <mergeCell ref="AI37:AL37"/>
    <mergeCell ref="A36:B36"/>
    <mergeCell ref="C36:AB36"/>
    <mergeCell ref="AC36:AD36"/>
    <mergeCell ref="AE36:AH36"/>
    <mergeCell ref="AI36:AL36"/>
    <mergeCell ref="AM36:AP36"/>
    <mergeCell ref="AM35:AP35"/>
    <mergeCell ref="AQ35:AT35"/>
    <mergeCell ref="AU35:AX35"/>
    <mergeCell ref="AY35:BB35"/>
    <mergeCell ref="BC35:BF35"/>
    <mergeCell ref="BG35:BH35"/>
    <mergeCell ref="AQ34:AT34"/>
    <mergeCell ref="AU34:AX34"/>
    <mergeCell ref="AY34:BB34"/>
    <mergeCell ref="BC34:BF34"/>
    <mergeCell ref="BG34:BH34"/>
    <mergeCell ref="A35:B35"/>
    <mergeCell ref="C35:AB35"/>
    <mergeCell ref="AC35:AD35"/>
    <mergeCell ref="AE35:AH35"/>
    <mergeCell ref="AI35:AL35"/>
    <mergeCell ref="A34:B34"/>
    <mergeCell ref="C34:AB34"/>
    <mergeCell ref="AC34:AD34"/>
    <mergeCell ref="AE34:AH34"/>
    <mergeCell ref="AI34:AL34"/>
    <mergeCell ref="AM34:AP34"/>
    <mergeCell ref="AQ33:AT33"/>
    <mergeCell ref="AU33:AX33"/>
    <mergeCell ref="AY33:BB33"/>
    <mergeCell ref="BC33:BF33"/>
    <mergeCell ref="BG33:BH33"/>
    <mergeCell ref="A33:B33"/>
    <mergeCell ref="C33:AB33"/>
    <mergeCell ref="AC33:AD33"/>
    <mergeCell ref="AE33:AH33"/>
    <mergeCell ref="AI33:AL33"/>
    <mergeCell ref="AM33:AP33"/>
    <mergeCell ref="AQ32:AT32"/>
    <mergeCell ref="AU32:AX32"/>
    <mergeCell ref="AY32:BB32"/>
    <mergeCell ref="BC32:BF32"/>
    <mergeCell ref="BG32:BH32"/>
    <mergeCell ref="A32:B32"/>
    <mergeCell ref="C32:AB32"/>
    <mergeCell ref="AC32:AD32"/>
    <mergeCell ref="AE32:AH32"/>
    <mergeCell ref="AI32:AL32"/>
    <mergeCell ref="AM32:AP32"/>
    <mergeCell ref="AM31:AP31"/>
    <mergeCell ref="AQ31:AT31"/>
    <mergeCell ref="AU31:AX31"/>
    <mergeCell ref="AY31:BB31"/>
    <mergeCell ref="BC31:BF31"/>
    <mergeCell ref="BG31:BH31"/>
    <mergeCell ref="AQ30:AT30"/>
    <mergeCell ref="AU30:AX30"/>
    <mergeCell ref="AY30:BB30"/>
    <mergeCell ref="BC30:BF30"/>
    <mergeCell ref="BG30:BH30"/>
    <mergeCell ref="A31:B31"/>
    <mergeCell ref="C31:AB31"/>
    <mergeCell ref="AC31:AD31"/>
    <mergeCell ref="AE31:AH31"/>
    <mergeCell ref="AI31:AL31"/>
    <mergeCell ref="A30:B30"/>
    <mergeCell ref="C30:AB30"/>
    <mergeCell ref="AC30:AD30"/>
    <mergeCell ref="AE30:AH30"/>
    <mergeCell ref="AI30:AL30"/>
    <mergeCell ref="AM30:AP30"/>
    <mergeCell ref="AM29:AP29"/>
    <mergeCell ref="AQ29:AT29"/>
    <mergeCell ref="AU29:AX29"/>
    <mergeCell ref="AY29:BB29"/>
    <mergeCell ref="BC29:BF29"/>
    <mergeCell ref="BG29:BH29"/>
    <mergeCell ref="AQ28:AT28"/>
    <mergeCell ref="AU28:AX28"/>
    <mergeCell ref="AY28:BB28"/>
    <mergeCell ref="BC28:BF28"/>
    <mergeCell ref="BG28:BH28"/>
    <mergeCell ref="A29:B29"/>
    <mergeCell ref="C29:AB29"/>
    <mergeCell ref="AC29:AD29"/>
    <mergeCell ref="AE29:AH29"/>
    <mergeCell ref="AI29:AL29"/>
    <mergeCell ref="A28:B28"/>
    <mergeCell ref="C28:AB28"/>
    <mergeCell ref="AC28:AD28"/>
    <mergeCell ref="AE28:AH28"/>
    <mergeCell ref="AI28:AL28"/>
    <mergeCell ref="AM28:AP28"/>
    <mergeCell ref="AM27:AP27"/>
    <mergeCell ref="AQ27:AT27"/>
    <mergeCell ref="AU27:AX27"/>
    <mergeCell ref="AY27:BB27"/>
    <mergeCell ref="BC27:BF27"/>
    <mergeCell ref="BG27:BH27"/>
    <mergeCell ref="AQ26:AT26"/>
    <mergeCell ref="AU26:AX26"/>
    <mergeCell ref="AY26:BB26"/>
    <mergeCell ref="BC26:BF26"/>
    <mergeCell ref="BG26:BH26"/>
    <mergeCell ref="A27:B27"/>
    <mergeCell ref="C27:AB27"/>
    <mergeCell ref="AC27:AD27"/>
    <mergeCell ref="AE27:AH27"/>
    <mergeCell ref="AI27:AL27"/>
    <mergeCell ref="A26:B26"/>
    <mergeCell ref="C26:AB26"/>
    <mergeCell ref="AC26:AD26"/>
    <mergeCell ref="AE26:AH26"/>
    <mergeCell ref="AI26:AL26"/>
    <mergeCell ref="AM26:AP26"/>
    <mergeCell ref="AM25:AP25"/>
    <mergeCell ref="AQ25:AT25"/>
    <mergeCell ref="AU25:AX25"/>
    <mergeCell ref="AY25:BB25"/>
    <mergeCell ref="BC25:BF25"/>
    <mergeCell ref="BG25:BH25"/>
    <mergeCell ref="AQ24:AT24"/>
    <mergeCell ref="AU24:AX24"/>
    <mergeCell ref="AY24:BB24"/>
    <mergeCell ref="BC24:BF24"/>
    <mergeCell ref="BG24:BH24"/>
    <mergeCell ref="A25:B25"/>
    <mergeCell ref="C25:AB25"/>
    <mergeCell ref="AC25:AD25"/>
    <mergeCell ref="AE25:AH25"/>
    <mergeCell ref="AI25:AL25"/>
    <mergeCell ref="A24:B24"/>
    <mergeCell ref="C24:AB24"/>
    <mergeCell ref="AC24:AD24"/>
    <mergeCell ref="AE24:AH24"/>
    <mergeCell ref="AI24:AL24"/>
    <mergeCell ref="AM24:AP24"/>
    <mergeCell ref="AM23:AP23"/>
    <mergeCell ref="AQ23:AT23"/>
    <mergeCell ref="AU23:AX23"/>
    <mergeCell ref="AY23:BB23"/>
    <mergeCell ref="BC23:BF23"/>
    <mergeCell ref="BG23:BH23"/>
    <mergeCell ref="AQ22:AT22"/>
    <mergeCell ref="AU22:AX22"/>
    <mergeCell ref="AY22:BB22"/>
    <mergeCell ref="BC22:BF22"/>
    <mergeCell ref="BG22:BH22"/>
    <mergeCell ref="A23:B23"/>
    <mergeCell ref="C23:AB23"/>
    <mergeCell ref="AC23:AD23"/>
    <mergeCell ref="AE23:AH23"/>
    <mergeCell ref="AI23:AL23"/>
    <mergeCell ref="A22:B22"/>
    <mergeCell ref="C22:AB22"/>
    <mergeCell ref="AC22:AD22"/>
    <mergeCell ref="AE22:AH22"/>
    <mergeCell ref="AI22:AL22"/>
    <mergeCell ref="AM22:AP22"/>
    <mergeCell ref="AQ21:AT21"/>
    <mergeCell ref="AU21:AX21"/>
    <mergeCell ref="AY21:BB21"/>
    <mergeCell ref="BC21:BF21"/>
    <mergeCell ref="BG21:BH21"/>
    <mergeCell ref="A21:B21"/>
    <mergeCell ref="C21:AB21"/>
    <mergeCell ref="AC21:AD21"/>
    <mergeCell ref="AE21:AH21"/>
    <mergeCell ref="AI21:AL21"/>
    <mergeCell ref="AM21:AP21"/>
    <mergeCell ref="AM20:AP20"/>
    <mergeCell ref="AQ20:AT20"/>
    <mergeCell ref="AU20:AX20"/>
    <mergeCell ref="AY20:BB20"/>
    <mergeCell ref="BC20:BF20"/>
    <mergeCell ref="BG20:BH20"/>
    <mergeCell ref="AQ19:AT19"/>
    <mergeCell ref="AU19:AX19"/>
    <mergeCell ref="AY19:BB19"/>
    <mergeCell ref="BC19:BF19"/>
    <mergeCell ref="BG19:BH19"/>
    <mergeCell ref="A20:B20"/>
    <mergeCell ref="C20:AB20"/>
    <mergeCell ref="AC20:AD20"/>
    <mergeCell ref="AE20:AH20"/>
    <mergeCell ref="AI20:AL20"/>
    <mergeCell ref="A19:B19"/>
    <mergeCell ref="C19:AB19"/>
    <mergeCell ref="AC19:AD19"/>
    <mergeCell ref="AE19:AH19"/>
    <mergeCell ref="AI19:AL19"/>
    <mergeCell ref="AM19:AP19"/>
    <mergeCell ref="AM18:AP18"/>
    <mergeCell ref="AQ18:AT18"/>
    <mergeCell ref="AU18:AX18"/>
    <mergeCell ref="AY18:BB18"/>
    <mergeCell ref="BC18:BF18"/>
    <mergeCell ref="BG18:BH18"/>
    <mergeCell ref="AQ17:AT17"/>
    <mergeCell ref="AU17:AX17"/>
    <mergeCell ref="AY17:BB17"/>
    <mergeCell ref="BC17:BF17"/>
    <mergeCell ref="BG17:BH17"/>
    <mergeCell ref="A18:B18"/>
    <mergeCell ref="C18:AB18"/>
    <mergeCell ref="AC18:AD18"/>
    <mergeCell ref="AE18:AH18"/>
    <mergeCell ref="AI18:AL18"/>
    <mergeCell ref="A17:B17"/>
    <mergeCell ref="C17:AB17"/>
    <mergeCell ref="AC17:AD17"/>
    <mergeCell ref="AE17:AH17"/>
    <mergeCell ref="AI17:AL17"/>
    <mergeCell ref="AM17:AP17"/>
    <mergeCell ref="AM16:AP16"/>
    <mergeCell ref="AQ16:AT16"/>
    <mergeCell ref="AU16:AX16"/>
    <mergeCell ref="AY16:BB16"/>
    <mergeCell ref="BC16:BF16"/>
    <mergeCell ref="BG16:BH16"/>
    <mergeCell ref="AQ15:AT15"/>
    <mergeCell ref="AU15:AX15"/>
    <mergeCell ref="AY15:BB15"/>
    <mergeCell ref="BC15:BF15"/>
    <mergeCell ref="BG15:BH15"/>
    <mergeCell ref="A16:B16"/>
    <mergeCell ref="C16:AB16"/>
    <mergeCell ref="AC16:AD16"/>
    <mergeCell ref="AE16:AH16"/>
    <mergeCell ref="AI16:AL16"/>
    <mergeCell ref="A15:B15"/>
    <mergeCell ref="C15:AB15"/>
    <mergeCell ref="AC15:AD15"/>
    <mergeCell ref="AE15:AH15"/>
    <mergeCell ref="AI15:AL15"/>
    <mergeCell ref="AM15:AP15"/>
    <mergeCell ref="AM14:AP14"/>
    <mergeCell ref="AQ14:AT14"/>
    <mergeCell ref="AU14:AX14"/>
    <mergeCell ref="AY14:BB14"/>
    <mergeCell ref="BC14:BF14"/>
    <mergeCell ref="BG14:BH14"/>
    <mergeCell ref="AQ13:AT13"/>
    <mergeCell ref="AU13:AX13"/>
    <mergeCell ref="AY13:BB13"/>
    <mergeCell ref="BC13:BF13"/>
    <mergeCell ref="BG13:BH13"/>
    <mergeCell ref="A14:B14"/>
    <mergeCell ref="C14:AB14"/>
    <mergeCell ref="AC14:AD14"/>
    <mergeCell ref="AE14:AH14"/>
    <mergeCell ref="AI14:AL14"/>
    <mergeCell ref="A13:B13"/>
    <mergeCell ref="C13:AB13"/>
    <mergeCell ref="AC13:AD13"/>
    <mergeCell ref="AE13:AH13"/>
    <mergeCell ref="AI13:AL13"/>
    <mergeCell ref="AM13:AP13"/>
    <mergeCell ref="AM12:AP12"/>
    <mergeCell ref="AQ12:AT12"/>
    <mergeCell ref="AU12:AX12"/>
    <mergeCell ref="AY12:BB12"/>
    <mergeCell ref="BC12:BF12"/>
    <mergeCell ref="BG12:BH12"/>
    <mergeCell ref="A12:B12"/>
    <mergeCell ref="C12:AB12"/>
    <mergeCell ref="AC12:AD12"/>
    <mergeCell ref="AE12:AH12"/>
    <mergeCell ref="AI12:AL12"/>
    <mergeCell ref="AM11:AP11"/>
    <mergeCell ref="AQ11:AT11"/>
    <mergeCell ref="AU11:AX11"/>
    <mergeCell ref="AY11:BB11"/>
    <mergeCell ref="BC11:BF11"/>
    <mergeCell ref="BG11:BH11"/>
    <mergeCell ref="A11:B11"/>
    <mergeCell ref="C11:AB11"/>
    <mergeCell ref="AC11:AD11"/>
    <mergeCell ref="AE11:AH11"/>
    <mergeCell ref="AI11:AL11"/>
    <mergeCell ref="AY6:BB6"/>
    <mergeCell ref="AM8:AP8"/>
    <mergeCell ref="AQ8:AT8"/>
    <mergeCell ref="AU8:AX8"/>
    <mergeCell ref="AQ10:AT10"/>
    <mergeCell ref="AU10:AX10"/>
    <mergeCell ref="AY10:BB10"/>
    <mergeCell ref="BC10:BF10"/>
    <mergeCell ref="BG10:BH10"/>
    <mergeCell ref="A10:B10"/>
    <mergeCell ref="C10:AB10"/>
    <mergeCell ref="AC10:AD10"/>
    <mergeCell ref="AE10:AH10"/>
    <mergeCell ref="AI10:AL10"/>
    <mergeCell ref="AM10:AP10"/>
    <mergeCell ref="AM9:AP9"/>
    <mergeCell ref="AQ9:AT9"/>
    <mergeCell ref="AU9:AX9"/>
    <mergeCell ref="AY9:BB9"/>
    <mergeCell ref="BC9:BF9"/>
    <mergeCell ref="BG9:BH9"/>
    <mergeCell ref="A9:B9"/>
    <mergeCell ref="C9:AB9"/>
    <mergeCell ref="AC9:AD9"/>
    <mergeCell ref="AE9:AH9"/>
    <mergeCell ref="AI9:AL9"/>
    <mergeCell ref="AY8:BB8"/>
    <mergeCell ref="BC8:BF8"/>
    <mergeCell ref="BG8:BH8"/>
    <mergeCell ref="AI8:AL8"/>
    <mergeCell ref="AE8:AH8"/>
    <mergeCell ref="AC8:AD8"/>
    <mergeCell ref="C8:AB8"/>
    <mergeCell ref="A8:B8"/>
    <mergeCell ref="A1:BH1"/>
    <mergeCell ref="A2:BH2"/>
    <mergeCell ref="A3:BH3"/>
    <mergeCell ref="A4:BH4"/>
    <mergeCell ref="A5:B6"/>
    <mergeCell ref="C5:AB6"/>
    <mergeCell ref="AC5:AD6"/>
    <mergeCell ref="AE5:AL5"/>
    <mergeCell ref="AM5:BB5"/>
    <mergeCell ref="BC5:BF6"/>
    <mergeCell ref="AQ7:AT7"/>
    <mergeCell ref="AU7:AX7"/>
    <mergeCell ref="AY7:BB7"/>
    <mergeCell ref="BC7:BF7"/>
    <mergeCell ref="BG7:BH7"/>
    <mergeCell ref="A7:B7"/>
    <mergeCell ref="C7:AB7"/>
    <mergeCell ref="AC7:AD7"/>
    <mergeCell ref="AE7:AH7"/>
    <mergeCell ref="AI7:AL7"/>
    <mergeCell ref="AM7:AP7"/>
    <mergeCell ref="BG5:BH6"/>
    <mergeCell ref="AE6:AH6"/>
    <mergeCell ref="AI6:AL6"/>
    <mergeCell ref="AM6:AP6"/>
    <mergeCell ref="AQ6:AT6"/>
    <mergeCell ref="AU6:AX6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  <rowBreaks count="8" manualBreakCount="8">
    <brk id="34" max="59" man="1"/>
    <brk id="60" max="16383" man="1"/>
    <brk id="85" max="16383" man="1"/>
    <brk id="93" max="16383" man="1"/>
    <brk id="120" max="59" man="1"/>
    <brk id="147" max="59" man="1"/>
    <brk id="174" max="59" man="1"/>
    <brk id="199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AO16"/>
  <sheetViews>
    <sheetView view="pageBreakPreview" zoomScaleSheetLayoutView="100" workbookViewId="0">
      <selection activeCell="A2" sqref="A2:AO3"/>
    </sheetView>
  </sheetViews>
  <sheetFormatPr defaultRowHeight="12.75"/>
  <cols>
    <col min="1" max="1" width="2.42578125" style="4" customWidth="1"/>
    <col min="2" max="2" width="2.140625" style="4" customWidth="1"/>
    <col min="3" max="34" width="2.7109375" style="1" customWidth="1"/>
    <col min="35" max="35" width="3.42578125" style="1" customWidth="1"/>
    <col min="36" max="36" width="3.28515625" style="1" customWidth="1"/>
    <col min="37" max="41" width="2.7109375" style="1" customWidth="1"/>
    <col min="42" max="16384" width="9.140625" style="1"/>
  </cols>
  <sheetData>
    <row r="1" spans="1:41" ht="28.5" customHeight="1">
      <c r="A1" s="127" t="s">
        <v>732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</row>
    <row r="2" spans="1:41" ht="28.5" customHeight="1">
      <c r="A2" s="263" t="s">
        <v>523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6"/>
    </row>
    <row r="3" spans="1:41" ht="15" customHeight="1">
      <c r="A3" s="128" t="s">
        <v>1025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  <c r="AK3" s="527"/>
      <c r="AL3" s="527"/>
      <c r="AM3" s="527"/>
      <c r="AN3" s="527"/>
      <c r="AO3" s="528"/>
    </row>
    <row r="4" spans="1:41" ht="15.95" customHeight="1">
      <c r="A4" s="529" t="s">
        <v>493</v>
      </c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</row>
    <row r="5" spans="1:41" s="16" customFormat="1" ht="20.100000000000001" customHeight="1">
      <c r="A5" s="135" t="s">
        <v>470</v>
      </c>
      <c r="B5" s="135"/>
      <c r="C5" s="136" t="s">
        <v>512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 t="s">
        <v>513</v>
      </c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</row>
    <row r="6" spans="1:41" s="16" customFormat="1" ht="20.100000000000001" customHeight="1">
      <c r="A6" s="135"/>
      <c r="B6" s="135"/>
      <c r="C6" s="136" t="s">
        <v>605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9" t="s">
        <v>616</v>
      </c>
      <c r="S6" s="138"/>
      <c r="T6" s="138"/>
      <c r="U6" s="138"/>
      <c r="V6" s="138" t="s">
        <v>605</v>
      </c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9" t="s">
        <v>616</v>
      </c>
      <c r="AM6" s="138"/>
      <c r="AN6" s="138"/>
      <c r="AO6" s="138"/>
    </row>
    <row r="7" spans="1:41" s="16" customFormat="1" ht="12.75" customHeight="1">
      <c r="A7" s="530" t="s">
        <v>178</v>
      </c>
      <c r="B7" s="530"/>
      <c r="C7" s="531" t="s">
        <v>179</v>
      </c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1"/>
      <c r="O7" s="531"/>
      <c r="P7" s="531"/>
      <c r="Q7" s="531"/>
      <c r="R7" s="531" t="s">
        <v>180</v>
      </c>
      <c r="S7" s="531"/>
      <c r="T7" s="531"/>
      <c r="U7" s="531"/>
      <c r="V7" s="531" t="s">
        <v>177</v>
      </c>
      <c r="W7" s="531"/>
      <c r="X7" s="531"/>
      <c r="Y7" s="531"/>
      <c r="Z7" s="531"/>
      <c r="AA7" s="531"/>
      <c r="AB7" s="531"/>
      <c r="AC7" s="531"/>
      <c r="AD7" s="531"/>
      <c r="AE7" s="531"/>
      <c r="AF7" s="531"/>
      <c r="AG7" s="531"/>
      <c r="AH7" s="531"/>
      <c r="AI7" s="531"/>
      <c r="AJ7" s="531"/>
      <c r="AK7" s="531"/>
      <c r="AL7" s="531" t="s">
        <v>468</v>
      </c>
      <c r="AM7" s="531"/>
      <c r="AN7" s="531"/>
      <c r="AO7" s="531"/>
    </row>
    <row r="8" spans="1:41" s="16" customFormat="1" ht="20.100000000000001" customHeight="1">
      <c r="A8" s="537" t="s">
        <v>0</v>
      </c>
      <c r="B8" s="538"/>
      <c r="C8" s="539" t="s">
        <v>608</v>
      </c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539"/>
      <c r="P8" s="539"/>
      <c r="Q8" s="539"/>
      <c r="R8" s="540">
        <v>304</v>
      </c>
      <c r="S8" s="540"/>
      <c r="T8" s="540"/>
      <c r="U8" s="540"/>
      <c r="V8" s="539" t="s">
        <v>717</v>
      </c>
      <c r="W8" s="539"/>
      <c r="X8" s="539"/>
      <c r="Y8" s="539"/>
      <c r="Z8" s="539"/>
      <c r="AA8" s="539"/>
      <c r="AB8" s="539"/>
      <c r="AC8" s="539"/>
      <c r="AD8" s="539"/>
      <c r="AE8" s="539"/>
      <c r="AF8" s="539"/>
      <c r="AG8" s="539"/>
      <c r="AH8" s="539"/>
      <c r="AI8" s="539"/>
      <c r="AJ8" s="539"/>
      <c r="AK8" s="539"/>
      <c r="AL8" s="536">
        <v>12059</v>
      </c>
      <c r="AM8" s="536"/>
      <c r="AN8" s="536"/>
      <c r="AO8" s="536"/>
    </row>
    <row r="9" spans="1:41" s="16" customFormat="1" ht="20.100000000000001" customHeight="1">
      <c r="A9" s="537" t="s">
        <v>1</v>
      </c>
      <c r="B9" s="538"/>
      <c r="C9" s="539" t="s">
        <v>607</v>
      </c>
      <c r="D9" s="539"/>
      <c r="E9" s="539"/>
      <c r="F9" s="539"/>
      <c r="G9" s="539"/>
      <c r="H9" s="539"/>
      <c r="I9" s="539"/>
      <c r="J9" s="539"/>
      <c r="K9" s="539"/>
      <c r="L9" s="539"/>
      <c r="M9" s="539"/>
      <c r="N9" s="539"/>
      <c r="O9" s="539"/>
      <c r="P9" s="539"/>
      <c r="Q9" s="539"/>
      <c r="R9" s="540">
        <v>385</v>
      </c>
      <c r="S9" s="540"/>
      <c r="T9" s="540"/>
      <c r="U9" s="540"/>
      <c r="V9" s="539" t="s">
        <v>606</v>
      </c>
      <c r="W9" s="539"/>
      <c r="X9" s="539"/>
      <c r="Y9" s="539"/>
      <c r="Z9" s="539"/>
      <c r="AA9" s="539"/>
      <c r="AB9" s="539"/>
      <c r="AC9" s="539"/>
      <c r="AD9" s="539"/>
      <c r="AE9" s="539"/>
      <c r="AF9" s="539"/>
      <c r="AG9" s="539"/>
      <c r="AH9" s="539"/>
      <c r="AI9" s="539"/>
      <c r="AJ9" s="539"/>
      <c r="AK9" s="539"/>
      <c r="AL9" s="536">
        <v>361</v>
      </c>
      <c r="AM9" s="536"/>
      <c r="AN9" s="536"/>
      <c r="AO9" s="536"/>
    </row>
    <row r="10" spans="1:41" s="16" customFormat="1" ht="20.100000000000001" customHeight="1">
      <c r="A10" s="537" t="s">
        <v>2</v>
      </c>
      <c r="B10" s="538"/>
      <c r="C10" s="539" t="s">
        <v>609</v>
      </c>
      <c r="D10" s="539"/>
      <c r="E10" s="539"/>
      <c r="F10" s="539"/>
      <c r="G10" s="539"/>
      <c r="H10" s="539"/>
      <c r="I10" s="539"/>
      <c r="J10" s="539"/>
      <c r="K10" s="539"/>
      <c r="L10" s="539"/>
      <c r="M10" s="539"/>
      <c r="N10" s="539"/>
      <c r="O10" s="539"/>
      <c r="P10" s="539"/>
      <c r="Q10" s="539"/>
      <c r="R10" s="540">
        <v>471</v>
      </c>
      <c r="S10" s="540"/>
      <c r="T10" s="540"/>
      <c r="U10" s="540"/>
      <c r="V10" s="539" t="s">
        <v>699</v>
      </c>
      <c r="W10" s="539"/>
      <c r="X10" s="539"/>
      <c r="Y10" s="539"/>
      <c r="Z10" s="539"/>
      <c r="AA10" s="539"/>
      <c r="AB10" s="539"/>
      <c r="AC10" s="539"/>
      <c r="AD10" s="539"/>
      <c r="AE10" s="539"/>
      <c r="AF10" s="539"/>
      <c r="AG10" s="539"/>
      <c r="AH10" s="539"/>
      <c r="AI10" s="539"/>
      <c r="AJ10" s="539"/>
      <c r="AK10" s="539"/>
      <c r="AL10" s="536">
        <v>1416</v>
      </c>
      <c r="AM10" s="536"/>
      <c r="AN10" s="536"/>
      <c r="AO10" s="536"/>
    </row>
    <row r="11" spans="1:41" s="16" customFormat="1" ht="20.100000000000001" customHeight="1">
      <c r="A11" s="537" t="s">
        <v>3</v>
      </c>
      <c r="B11" s="538"/>
      <c r="C11" s="539" t="s">
        <v>615</v>
      </c>
      <c r="D11" s="539"/>
      <c r="E11" s="539"/>
      <c r="F11" s="539"/>
      <c r="G11" s="539"/>
      <c r="H11" s="539"/>
      <c r="I11" s="539"/>
      <c r="J11" s="539"/>
      <c r="K11" s="539"/>
      <c r="L11" s="539"/>
      <c r="M11" s="539"/>
      <c r="N11" s="539"/>
      <c r="O11" s="539"/>
      <c r="P11" s="539"/>
      <c r="Q11" s="539"/>
      <c r="R11" s="540">
        <v>0</v>
      </c>
      <c r="S11" s="540"/>
      <c r="T11" s="540"/>
      <c r="U11" s="540"/>
      <c r="V11" s="539" t="s">
        <v>700</v>
      </c>
      <c r="W11" s="539"/>
      <c r="X11" s="539"/>
      <c r="Y11" s="539"/>
      <c r="Z11" s="539"/>
      <c r="AA11" s="539"/>
      <c r="AB11" s="539"/>
      <c r="AC11" s="539"/>
      <c r="AD11" s="539"/>
      <c r="AE11" s="539"/>
      <c r="AF11" s="539"/>
      <c r="AG11" s="539"/>
      <c r="AH11" s="539"/>
      <c r="AI11" s="539"/>
      <c r="AJ11" s="539"/>
      <c r="AK11" s="539"/>
      <c r="AL11" s="536">
        <v>180</v>
      </c>
      <c r="AM11" s="536"/>
      <c r="AN11" s="536"/>
      <c r="AO11" s="536"/>
    </row>
    <row r="12" spans="1:41" s="16" customFormat="1" ht="20.100000000000001" customHeight="1">
      <c r="A12" s="537" t="s">
        <v>4</v>
      </c>
      <c r="B12" s="538"/>
      <c r="C12" s="539" t="s">
        <v>710</v>
      </c>
      <c r="D12" s="539"/>
      <c r="E12" s="539"/>
      <c r="F12" s="539"/>
      <c r="G12" s="539"/>
      <c r="H12" s="539"/>
      <c r="I12" s="539"/>
      <c r="J12" s="539"/>
      <c r="K12" s="539"/>
      <c r="L12" s="539"/>
      <c r="M12" s="539"/>
      <c r="N12" s="539"/>
      <c r="O12" s="539"/>
      <c r="P12" s="539"/>
      <c r="Q12" s="539"/>
      <c r="R12" s="540">
        <v>238</v>
      </c>
      <c r="S12" s="540"/>
      <c r="T12" s="540"/>
      <c r="U12" s="540"/>
      <c r="V12" s="539" t="s">
        <v>714</v>
      </c>
      <c r="W12" s="539"/>
      <c r="X12" s="539"/>
      <c r="Y12" s="539"/>
      <c r="Z12" s="539"/>
      <c r="AA12" s="539"/>
      <c r="AB12" s="539"/>
      <c r="AC12" s="539"/>
      <c r="AD12" s="539"/>
      <c r="AE12" s="539"/>
      <c r="AF12" s="539"/>
      <c r="AG12" s="539"/>
      <c r="AH12" s="539"/>
      <c r="AI12" s="539"/>
      <c r="AJ12" s="539"/>
      <c r="AK12" s="539"/>
      <c r="AL12" s="536">
        <v>2642</v>
      </c>
      <c r="AM12" s="536"/>
      <c r="AN12" s="536"/>
      <c r="AO12" s="536"/>
    </row>
    <row r="13" spans="1:41" s="16" customFormat="1" ht="20.100000000000001" customHeight="1">
      <c r="A13" s="537" t="s">
        <v>5</v>
      </c>
      <c r="B13" s="538"/>
      <c r="C13" s="539" t="s">
        <v>711</v>
      </c>
      <c r="D13" s="539"/>
      <c r="E13" s="539"/>
      <c r="F13" s="539"/>
      <c r="G13" s="539"/>
      <c r="H13" s="539"/>
      <c r="I13" s="539"/>
      <c r="J13" s="539"/>
      <c r="K13" s="539"/>
      <c r="L13" s="539"/>
      <c r="M13" s="539"/>
      <c r="N13" s="539"/>
      <c r="O13" s="539"/>
      <c r="P13" s="539"/>
      <c r="Q13" s="539"/>
      <c r="R13" s="540">
        <v>15000</v>
      </c>
      <c r="S13" s="540"/>
      <c r="T13" s="540"/>
      <c r="U13" s="540"/>
      <c r="V13" s="539" t="s">
        <v>716</v>
      </c>
      <c r="W13" s="539"/>
      <c r="X13" s="539"/>
      <c r="Y13" s="539"/>
      <c r="Z13" s="539"/>
      <c r="AA13" s="539"/>
      <c r="AB13" s="539"/>
      <c r="AC13" s="539"/>
      <c r="AD13" s="539"/>
      <c r="AE13" s="539"/>
      <c r="AF13" s="539"/>
      <c r="AG13" s="539"/>
      <c r="AH13" s="539"/>
      <c r="AI13" s="539"/>
      <c r="AJ13" s="539"/>
      <c r="AK13" s="539"/>
      <c r="AL13" s="536">
        <v>103</v>
      </c>
      <c r="AM13" s="536"/>
      <c r="AN13" s="536"/>
      <c r="AO13" s="536"/>
    </row>
    <row r="14" spans="1:41" s="16" customFormat="1" ht="20.100000000000001" customHeight="1">
      <c r="A14" s="537" t="s">
        <v>6</v>
      </c>
      <c r="B14" s="538"/>
      <c r="C14" s="539" t="s">
        <v>709</v>
      </c>
      <c r="D14" s="539"/>
      <c r="E14" s="539"/>
      <c r="F14" s="539"/>
      <c r="G14" s="539"/>
      <c r="H14" s="539"/>
      <c r="I14" s="539"/>
      <c r="J14" s="539"/>
      <c r="K14" s="539"/>
      <c r="L14" s="539"/>
      <c r="M14" s="539"/>
      <c r="N14" s="539"/>
      <c r="O14" s="539"/>
      <c r="P14" s="539"/>
      <c r="Q14" s="539"/>
      <c r="R14" s="540">
        <v>1400</v>
      </c>
      <c r="S14" s="540"/>
      <c r="T14" s="540"/>
      <c r="U14" s="540"/>
      <c r="V14" s="539" t="s">
        <v>713</v>
      </c>
      <c r="W14" s="539"/>
      <c r="X14" s="539"/>
      <c r="Y14" s="539"/>
      <c r="Z14" s="539"/>
      <c r="AA14" s="539"/>
      <c r="AB14" s="539"/>
      <c r="AC14" s="539"/>
      <c r="AD14" s="539"/>
      <c r="AE14" s="539"/>
      <c r="AF14" s="539"/>
      <c r="AG14" s="539"/>
      <c r="AH14" s="539"/>
      <c r="AI14" s="539"/>
      <c r="AJ14" s="539"/>
      <c r="AK14" s="539"/>
      <c r="AL14" s="536">
        <v>404</v>
      </c>
      <c r="AM14" s="536"/>
      <c r="AN14" s="536"/>
      <c r="AO14" s="536"/>
    </row>
    <row r="15" spans="1:41" s="16" customFormat="1" ht="20.100000000000001" customHeight="1">
      <c r="A15" s="541" t="s">
        <v>7</v>
      </c>
      <c r="B15" s="542"/>
      <c r="C15" s="543" t="s">
        <v>712</v>
      </c>
      <c r="D15" s="543"/>
      <c r="E15" s="543"/>
      <c r="F15" s="543"/>
      <c r="G15" s="543"/>
      <c r="H15" s="543"/>
      <c r="I15" s="543"/>
      <c r="J15" s="543"/>
      <c r="K15" s="543"/>
      <c r="L15" s="543"/>
      <c r="M15" s="543"/>
      <c r="N15" s="543"/>
      <c r="O15" s="543"/>
      <c r="P15" s="543"/>
      <c r="Q15" s="543"/>
      <c r="R15" s="544">
        <f>SUM(R8:U14)</f>
        <v>17798</v>
      </c>
      <c r="S15" s="544"/>
      <c r="T15" s="544"/>
      <c r="U15" s="544"/>
      <c r="V15" s="522" t="s">
        <v>715</v>
      </c>
      <c r="W15" s="523"/>
      <c r="X15" s="523"/>
      <c r="Y15" s="523"/>
      <c r="Z15" s="523"/>
      <c r="AA15" s="523"/>
      <c r="AB15" s="523"/>
      <c r="AC15" s="523"/>
      <c r="AD15" s="523"/>
      <c r="AE15" s="523"/>
      <c r="AF15" s="523"/>
      <c r="AG15" s="523"/>
      <c r="AH15" s="523"/>
      <c r="AI15" s="523"/>
      <c r="AJ15" s="523"/>
      <c r="AK15" s="524"/>
      <c r="AL15" s="444">
        <f>SUM(AL8:AO14)</f>
        <v>17165</v>
      </c>
      <c r="AM15" s="444"/>
      <c r="AN15" s="444"/>
      <c r="AO15" s="444"/>
    </row>
    <row r="16" spans="1:41" ht="20.100000000000001" customHeight="1">
      <c r="A16" s="534"/>
      <c r="B16" s="534"/>
      <c r="C16" s="532"/>
      <c r="D16" s="532"/>
      <c r="E16" s="532"/>
      <c r="F16" s="532"/>
      <c r="G16" s="532"/>
      <c r="H16" s="532"/>
      <c r="I16" s="532"/>
      <c r="J16" s="532"/>
      <c r="K16" s="532"/>
      <c r="L16" s="532"/>
      <c r="M16" s="532"/>
      <c r="N16" s="532"/>
      <c r="O16" s="532"/>
      <c r="P16" s="532"/>
      <c r="Q16" s="532"/>
      <c r="R16" s="535"/>
      <c r="S16" s="535"/>
      <c r="T16" s="535"/>
      <c r="U16" s="535"/>
      <c r="V16" s="532"/>
      <c r="W16" s="532"/>
      <c r="X16" s="532"/>
      <c r="Y16" s="532"/>
      <c r="Z16" s="532"/>
      <c r="AA16" s="532"/>
      <c r="AB16" s="532"/>
      <c r="AC16" s="532"/>
      <c r="AD16" s="532"/>
      <c r="AE16" s="532"/>
      <c r="AF16" s="532"/>
      <c r="AG16" s="532"/>
      <c r="AH16" s="532"/>
      <c r="AI16" s="532"/>
      <c r="AJ16" s="532"/>
      <c r="AK16" s="15"/>
      <c r="AL16" s="533"/>
      <c r="AM16" s="533"/>
      <c r="AN16" s="533"/>
      <c r="AO16" s="533"/>
    </row>
  </sheetData>
  <mergeCells count="61">
    <mergeCell ref="AL13:AO13"/>
    <mergeCell ref="C14:Q14"/>
    <mergeCell ref="R14:U14"/>
    <mergeCell ref="V14:AK14"/>
    <mergeCell ref="AL14:AO14"/>
    <mergeCell ref="C13:Q13"/>
    <mergeCell ref="R13:U13"/>
    <mergeCell ref="V13:AK13"/>
    <mergeCell ref="A15:B15"/>
    <mergeCell ref="C15:Q15"/>
    <mergeCell ref="R15:U15"/>
    <mergeCell ref="A12:B12"/>
    <mergeCell ref="C12:Q12"/>
    <mergeCell ref="R12:U12"/>
    <mergeCell ref="A14:B14"/>
    <mergeCell ref="A13:B13"/>
    <mergeCell ref="V12:AK12"/>
    <mergeCell ref="AL12:AO12"/>
    <mergeCell ref="A11:B11"/>
    <mergeCell ref="C11:Q11"/>
    <mergeCell ref="R11:U11"/>
    <mergeCell ref="V11:AK11"/>
    <mergeCell ref="AL11:AO11"/>
    <mergeCell ref="A10:B10"/>
    <mergeCell ref="C10:Q10"/>
    <mergeCell ref="R10:U10"/>
    <mergeCell ref="V10:AK10"/>
    <mergeCell ref="AL10:AO10"/>
    <mergeCell ref="V6:AK6"/>
    <mergeCell ref="AL6:AO6"/>
    <mergeCell ref="AL8:AO8"/>
    <mergeCell ref="A9:B9"/>
    <mergeCell ref="C9:Q9"/>
    <mergeCell ref="R9:U9"/>
    <mergeCell ref="V9:AK9"/>
    <mergeCell ref="AL9:AO9"/>
    <mergeCell ref="A8:B8"/>
    <mergeCell ref="C8:Q8"/>
    <mergeCell ref="R8:U8"/>
    <mergeCell ref="V8:AK8"/>
    <mergeCell ref="V16:AJ16"/>
    <mergeCell ref="AL16:AO16"/>
    <mergeCell ref="A16:B16"/>
    <mergeCell ref="C16:Q16"/>
    <mergeCell ref="R16:U16"/>
    <mergeCell ref="V15:AK15"/>
    <mergeCell ref="AL15:AO15"/>
    <mergeCell ref="A1:AO1"/>
    <mergeCell ref="A2:AO2"/>
    <mergeCell ref="A3:AO3"/>
    <mergeCell ref="A4:AO4"/>
    <mergeCell ref="A7:B7"/>
    <mergeCell ref="C7:Q7"/>
    <mergeCell ref="R7:U7"/>
    <mergeCell ref="V7:AK7"/>
    <mergeCell ref="AL7:AO7"/>
    <mergeCell ref="A5:B6"/>
    <mergeCell ref="C5:U5"/>
    <mergeCell ref="V5:AO5"/>
    <mergeCell ref="C6:Q6"/>
    <mergeCell ref="R6:U6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A1:AO14"/>
  <sheetViews>
    <sheetView view="pageBreakPreview" zoomScaleSheetLayoutView="100" workbookViewId="0">
      <selection activeCell="A2" sqref="A2:AO3"/>
    </sheetView>
  </sheetViews>
  <sheetFormatPr defaultRowHeight="12.75"/>
  <cols>
    <col min="1" max="1" width="2.42578125" style="4" customWidth="1"/>
    <col min="2" max="2" width="2.140625" style="4" customWidth="1"/>
    <col min="3" max="34" width="2.7109375" style="1" customWidth="1"/>
    <col min="35" max="35" width="3.42578125" style="1" customWidth="1"/>
    <col min="36" max="36" width="3.28515625" style="1" customWidth="1"/>
    <col min="37" max="41" width="2.7109375" style="1" customWidth="1"/>
    <col min="42" max="16384" width="9.140625" style="1"/>
  </cols>
  <sheetData>
    <row r="1" spans="1:41" ht="28.5" customHeight="1">
      <c r="A1" s="127" t="s">
        <v>733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</row>
    <row r="2" spans="1:41" ht="28.5" customHeight="1">
      <c r="A2" s="263" t="s">
        <v>577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6"/>
    </row>
    <row r="3" spans="1:41" ht="15" customHeight="1">
      <c r="A3" s="128" t="s">
        <v>1025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  <c r="AK3" s="527"/>
      <c r="AL3" s="527"/>
      <c r="AM3" s="527"/>
      <c r="AN3" s="527"/>
      <c r="AO3" s="528"/>
    </row>
    <row r="4" spans="1:41" ht="15.95" customHeight="1">
      <c r="A4" s="529" t="s">
        <v>493</v>
      </c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</row>
    <row r="5" spans="1:41" s="16" customFormat="1" ht="20.100000000000001" customHeight="1">
      <c r="A5" s="135" t="s">
        <v>470</v>
      </c>
      <c r="B5" s="135"/>
      <c r="C5" s="136" t="s">
        <v>512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 t="s">
        <v>513</v>
      </c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</row>
    <row r="6" spans="1:41" s="16" customFormat="1" ht="20.100000000000001" customHeight="1">
      <c r="A6" s="135"/>
      <c r="B6" s="135"/>
      <c r="C6" s="136" t="s">
        <v>605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9" t="s">
        <v>616</v>
      </c>
      <c r="S6" s="138"/>
      <c r="T6" s="138"/>
      <c r="U6" s="138"/>
      <c r="V6" s="138" t="s">
        <v>605</v>
      </c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9" t="s">
        <v>616</v>
      </c>
      <c r="AM6" s="138"/>
      <c r="AN6" s="138"/>
      <c r="AO6" s="138"/>
    </row>
    <row r="7" spans="1:41" s="16" customFormat="1" ht="12.75" customHeight="1">
      <c r="A7" s="530" t="s">
        <v>178</v>
      </c>
      <c r="B7" s="530"/>
      <c r="C7" s="531" t="s">
        <v>179</v>
      </c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1"/>
      <c r="O7" s="531"/>
      <c r="P7" s="531"/>
      <c r="Q7" s="531"/>
      <c r="R7" s="531" t="s">
        <v>180</v>
      </c>
      <c r="S7" s="531"/>
      <c r="T7" s="531"/>
      <c r="U7" s="531"/>
      <c r="V7" s="531" t="s">
        <v>177</v>
      </c>
      <c r="W7" s="531"/>
      <c r="X7" s="531"/>
      <c r="Y7" s="531"/>
      <c r="Z7" s="531"/>
      <c r="AA7" s="531"/>
      <c r="AB7" s="531"/>
      <c r="AC7" s="531"/>
      <c r="AD7" s="531"/>
      <c r="AE7" s="531"/>
      <c r="AF7" s="531"/>
      <c r="AG7" s="531"/>
      <c r="AH7" s="531"/>
      <c r="AI7" s="531"/>
      <c r="AJ7" s="531"/>
      <c r="AK7" s="531"/>
      <c r="AL7" s="531" t="s">
        <v>468</v>
      </c>
      <c r="AM7" s="531"/>
      <c r="AN7" s="531"/>
      <c r="AO7" s="531"/>
    </row>
    <row r="8" spans="1:41" s="16" customFormat="1" ht="20.100000000000001" customHeight="1">
      <c r="A8" s="537" t="s">
        <v>0</v>
      </c>
      <c r="B8" s="538"/>
      <c r="C8" s="539" t="s">
        <v>644</v>
      </c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539"/>
      <c r="P8" s="539"/>
      <c r="Q8" s="539"/>
      <c r="R8" s="540">
        <v>402</v>
      </c>
      <c r="S8" s="540"/>
      <c r="T8" s="540"/>
      <c r="U8" s="540"/>
      <c r="V8" s="539"/>
      <c r="W8" s="539"/>
      <c r="X8" s="539"/>
      <c r="Y8" s="539"/>
      <c r="Z8" s="539"/>
      <c r="AA8" s="539"/>
      <c r="AB8" s="539"/>
      <c r="AC8" s="539"/>
      <c r="AD8" s="539"/>
      <c r="AE8" s="539"/>
      <c r="AF8" s="539"/>
      <c r="AG8" s="539"/>
      <c r="AH8" s="539"/>
      <c r="AI8" s="539"/>
      <c r="AJ8" s="539"/>
      <c r="AK8" s="539"/>
      <c r="AL8" s="536"/>
      <c r="AM8" s="536"/>
      <c r="AN8" s="536"/>
      <c r="AO8" s="536"/>
    </row>
    <row r="9" spans="1:41" s="16" customFormat="1" ht="20.100000000000001" customHeight="1">
      <c r="A9" s="537" t="s">
        <v>1</v>
      </c>
      <c r="B9" s="538"/>
      <c r="C9" s="539" t="s">
        <v>645</v>
      </c>
      <c r="D9" s="539"/>
      <c r="E9" s="539"/>
      <c r="F9" s="539"/>
      <c r="G9" s="539"/>
      <c r="H9" s="539"/>
      <c r="I9" s="539"/>
      <c r="J9" s="539"/>
      <c r="K9" s="539"/>
      <c r="L9" s="539"/>
      <c r="M9" s="539"/>
      <c r="N9" s="539"/>
      <c r="O9" s="539"/>
      <c r="P9" s="539"/>
      <c r="Q9" s="539"/>
      <c r="R9" s="540">
        <v>1312</v>
      </c>
      <c r="S9" s="540"/>
      <c r="T9" s="540"/>
      <c r="U9" s="540"/>
      <c r="V9" s="539"/>
      <c r="W9" s="539"/>
      <c r="X9" s="539"/>
      <c r="Y9" s="539"/>
      <c r="Z9" s="539"/>
      <c r="AA9" s="539"/>
      <c r="AB9" s="539"/>
      <c r="AC9" s="539"/>
      <c r="AD9" s="539"/>
      <c r="AE9" s="539"/>
      <c r="AF9" s="539"/>
      <c r="AG9" s="539"/>
      <c r="AH9" s="539"/>
      <c r="AI9" s="539"/>
      <c r="AJ9" s="539"/>
      <c r="AK9" s="539"/>
      <c r="AL9" s="536"/>
      <c r="AM9" s="536"/>
      <c r="AN9" s="536"/>
      <c r="AO9" s="536"/>
    </row>
    <row r="10" spans="1:41" s="16" customFormat="1" ht="20.100000000000001" customHeight="1">
      <c r="A10" s="537" t="s">
        <v>2</v>
      </c>
      <c r="B10" s="538"/>
      <c r="C10" s="539" t="s">
        <v>646</v>
      </c>
      <c r="D10" s="539"/>
      <c r="E10" s="539"/>
      <c r="F10" s="539"/>
      <c r="G10" s="539"/>
      <c r="H10" s="539"/>
      <c r="I10" s="539"/>
      <c r="J10" s="539"/>
      <c r="K10" s="539"/>
      <c r="L10" s="539"/>
      <c r="M10" s="539"/>
      <c r="N10" s="539"/>
      <c r="O10" s="539"/>
      <c r="P10" s="539"/>
      <c r="Q10" s="539"/>
      <c r="R10" s="540">
        <v>723</v>
      </c>
      <c r="S10" s="540"/>
      <c r="T10" s="540"/>
      <c r="U10" s="540"/>
      <c r="V10" s="539"/>
      <c r="W10" s="539"/>
      <c r="X10" s="539"/>
      <c r="Y10" s="539"/>
      <c r="Z10" s="539"/>
      <c r="AA10" s="539"/>
      <c r="AB10" s="539"/>
      <c r="AC10" s="539"/>
      <c r="AD10" s="539"/>
      <c r="AE10" s="539"/>
      <c r="AF10" s="539"/>
      <c r="AG10" s="539"/>
      <c r="AH10" s="539"/>
      <c r="AI10" s="539"/>
      <c r="AJ10" s="539"/>
      <c r="AK10" s="539"/>
      <c r="AL10" s="536"/>
      <c r="AM10" s="536"/>
      <c r="AN10" s="536"/>
      <c r="AO10" s="536"/>
    </row>
    <row r="11" spans="1:41" s="16" customFormat="1" ht="20.100000000000001" customHeight="1">
      <c r="A11" s="537" t="s">
        <v>3</v>
      </c>
      <c r="B11" s="538"/>
      <c r="C11" s="539"/>
      <c r="D11" s="539"/>
      <c r="E11" s="539"/>
      <c r="F11" s="539"/>
      <c r="G11" s="539"/>
      <c r="H11" s="539"/>
      <c r="I11" s="539"/>
      <c r="J11" s="539"/>
      <c r="K11" s="539"/>
      <c r="L11" s="539"/>
      <c r="M11" s="539"/>
      <c r="N11" s="539"/>
      <c r="O11" s="539"/>
      <c r="P11" s="539"/>
      <c r="Q11" s="539"/>
      <c r="R11" s="540"/>
      <c r="S11" s="540"/>
      <c r="T11" s="540"/>
      <c r="U11" s="540"/>
      <c r="V11" s="539"/>
      <c r="W11" s="539"/>
      <c r="X11" s="539"/>
      <c r="Y11" s="539"/>
      <c r="Z11" s="539"/>
      <c r="AA11" s="539"/>
      <c r="AB11" s="539"/>
      <c r="AC11" s="539"/>
      <c r="AD11" s="539"/>
      <c r="AE11" s="539"/>
      <c r="AF11" s="539"/>
      <c r="AG11" s="539"/>
      <c r="AH11" s="539"/>
      <c r="AI11" s="539"/>
      <c r="AJ11" s="539"/>
      <c r="AK11" s="539"/>
      <c r="AL11" s="536"/>
      <c r="AM11" s="536"/>
      <c r="AN11" s="536"/>
      <c r="AO11" s="536"/>
    </row>
    <row r="12" spans="1:41" s="16" customFormat="1" ht="20.100000000000001" customHeight="1">
      <c r="A12" s="537" t="s">
        <v>4</v>
      </c>
      <c r="B12" s="538"/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  <c r="N12" s="539"/>
      <c r="O12" s="539"/>
      <c r="P12" s="539"/>
      <c r="Q12" s="539"/>
      <c r="R12" s="540"/>
      <c r="S12" s="540"/>
      <c r="T12" s="540"/>
      <c r="U12" s="540"/>
      <c r="V12" s="539"/>
      <c r="W12" s="539"/>
      <c r="X12" s="539"/>
      <c r="Y12" s="539"/>
      <c r="Z12" s="539"/>
      <c r="AA12" s="539"/>
      <c r="AB12" s="539"/>
      <c r="AC12" s="539"/>
      <c r="AD12" s="539"/>
      <c r="AE12" s="539"/>
      <c r="AF12" s="539"/>
      <c r="AG12" s="539"/>
      <c r="AH12" s="539"/>
      <c r="AI12" s="539"/>
      <c r="AJ12" s="539"/>
      <c r="AK12" s="539"/>
      <c r="AL12" s="536"/>
      <c r="AM12" s="536"/>
      <c r="AN12" s="536"/>
      <c r="AO12" s="536"/>
    </row>
    <row r="13" spans="1:41" s="16" customFormat="1" ht="20.100000000000001" customHeight="1">
      <c r="A13" s="541" t="s">
        <v>5</v>
      </c>
      <c r="B13" s="542"/>
      <c r="C13" s="543" t="s">
        <v>614</v>
      </c>
      <c r="D13" s="543"/>
      <c r="E13" s="543"/>
      <c r="F13" s="543"/>
      <c r="G13" s="543"/>
      <c r="H13" s="543"/>
      <c r="I13" s="543"/>
      <c r="J13" s="543"/>
      <c r="K13" s="543"/>
      <c r="L13" s="543"/>
      <c r="M13" s="543"/>
      <c r="N13" s="543"/>
      <c r="O13" s="543"/>
      <c r="P13" s="543"/>
      <c r="Q13" s="543"/>
      <c r="R13" s="544">
        <f>SUM(R8:U12)</f>
        <v>2437</v>
      </c>
      <c r="S13" s="544"/>
      <c r="T13" s="544"/>
      <c r="U13" s="544"/>
      <c r="V13" s="522" t="s">
        <v>620</v>
      </c>
      <c r="W13" s="523"/>
      <c r="X13" s="523"/>
      <c r="Y13" s="523"/>
      <c r="Z13" s="523"/>
      <c r="AA13" s="523"/>
      <c r="AB13" s="523"/>
      <c r="AC13" s="523"/>
      <c r="AD13" s="523"/>
      <c r="AE13" s="523"/>
      <c r="AF13" s="523"/>
      <c r="AG13" s="523"/>
      <c r="AH13" s="523"/>
      <c r="AI13" s="523"/>
      <c r="AJ13" s="523"/>
      <c r="AK13" s="524"/>
      <c r="AL13" s="444">
        <f>SUM(AL8:AO12)</f>
        <v>0</v>
      </c>
      <c r="AM13" s="444"/>
      <c r="AN13" s="444"/>
      <c r="AO13" s="444"/>
    </row>
    <row r="14" spans="1:41" ht="20.100000000000001" customHeight="1">
      <c r="A14" s="534"/>
      <c r="B14" s="534"/>
      <c r="C14" s="532"/>
      <c r="D14" s="532"/>
      <c r="E14" s="532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532"/>
      <c r="R14" s="535"/>
      <c r="S14" s="535"/>
      <c r="T14" s="535"/>
      <c r="U14" s="535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  <c r="AI14" s="532"/>
      <c r="AJ14" s="532"/>
      <c r="AK14" s="46"/>
      <c r="AL14" s="533"/>
      <c r="AM14" s="533"/>
      <c r="AN14" s="533"/>
      <c r="AO14" s="533"/>
    </row>
  </sheetData>
  <mergeCells count="51">
    <mergeCell ref="A1:AO1"/>
    <mergeCell ref="A2:AO2"/>
    <mergeCell ref="A3:AO3"/>
    <mergeCell ref="A4:AO4"/>
    <mergeCell ref="A5:B6"/>
    <mergeCell ref="C5:U5"/>
    <mergeCell ref="V5:AO5"/>
    <mergeCell ref="C6:Q6"/>
    <mergeCell ref="R6:U6"/>
    <mergeCell ref="V6:AK6"/>
    <mergeCell ref="AL6:AO6"/>
    <mergeCell ref="A8:B8"/>
    <mergeCell ref="C8:Q8"/>
    <mergeCell ref="R8:U8"/>
    <mergeCell ref="V8:AK8"/>
    <mergeCell ref="A7:B7"/>
    <mergeCell ref="C7:Q7"/>
    <mergeCell ref="R7:U7"/>
    <mergeCell ref="V7:AK7"/>
    <mergeCell ref="AL7:AO7"/>
    <mergeCell ref="V9:AK9"/>
    <mergeCell ref="AL9:AO9"/>
    <mergeCell ref="V10:AK10"/>
    <mergeCell ref="AL8:AO8"/>
    <mergeCell ref="V11:AK11"/>
    <mergeCell ref="AL11:AO11"/>
    <mergeCell ref="A9:B9"/>
    <mergeCell ref="C9:Q9"/>
    <mergeCell ref="R9:U9"/>
    <mergeCell ref="AL10:AO10"/>
    <mergeCell ref="A10:B10"/>
    <mergeCell ref="C10:Q10"/>
    <mergeCell ref="R10:U10"/>
    <mergeCell ref="A11:B11"/>
    <mergeCell ref="C11:Q11"/>
    <mergeCell ref="R11:U11"/>
    <mergeCell ref="AL12:AO12"/>
    <mergeCell ref="V13:AK13"/>
    <mergeCell ref="AL13:AO13"/>
    <mergeCell ref="A12:B12"/>
    <mergeCell ref="C12:Q12"/>
    <mergeCell ref="R12:U12"/>
    <mergeCell ref="V12:AK12"/>
    <mergeCell ref="A13:B13"/>
    <mergeCell ref="C13:Q13"/>
    <mergeCell ref="R13:U13"/>
    <mergeCell ref="A14:B14"/>
    <mergeCell ref="C14:Q14"/>
    <mergeCell ref="R14:U14"/>
    <mergeCell ref="V14:AJ14"/>
    <mergeCell ref="AL14:AO14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AO14"/>
  <sheetViews>
    <sheetView view="pageBreakPreview" zoomScaleSheetLayoutView="100" workbookViewId="0">
      <selection activeCell="A2" sqref="A2:AO3"/>
    </sheetView>
  </sheetViews>
  <sheetFormatPr defaultRowHeight="12.75"/>
  <cols>
    <col min="1" max="1" width="2.42578125" style="4" customWidth="1"/>
    <col min="2" max="2" width="2.140625" style="4" customWidth="1"/>
    <col min="3" max="34" width="2.7109375" style="1" customWidth="1"/>
    <col min="35" max="35" width="3.42578125" style="1" customWidth="1"/>
    <col min="36" max="36" width="3.28515625" style="1" customWidth="1"/>
    <col min="37" max="41" width="2.7109375" style="1" customWidth="1"/>
    <col min="42" max="16384" width="9.140625" style="1"/>
  </cols>
  <sheetData>
    <row r="1" spans="1:41" ht="28.5" customHeight="1">
      <c r="A1" s="127" t="s">
        <v>734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</row>
    <row r="2" spans="1:41" ht="28.5" customHeight="1">
      <c r="A2" s="263" t="s">
        <v>561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6"/>
    </row>
    <row r="3" spans="1:41" ht="15" customHeight="1">
      <c r="A3" s="128" t="s">
        <v>1025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  <c r="AK3" s="527"/>
      <c r="AL3" s="527"/>
      <c r="AM3" s="527"/>
      <c r="AN3" s="527"/>
      <c r="AO3" s="528"/>
    </row>
    <row r="4" spans="1:41" ht="15.95" customHeight="1">
      <c r="A4" s="529" t="s">
        <v>493</v>
      </c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</row>
    <row r="5" spans="1:41" s="16" customFormat="1" ht="20.100000000000001" customHeight="1">
      <c r="A5" s="135" t="s">
        <v>470</v>
      </c>
      <c r="B5" s="135"/>
      <c r="C5" s="136" t="s">
        <v>512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 t="s">
        <v>513</v>
      </c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</row>
    <row r="6" spans="1:41" s="16" customFormat="1" ht="20.100000000000001" customHeight="1">
      <c r="A6" s="135"/>
      <c r="B6" s="135"/>
      <c r="C6" s="136" t="s">
        <v>605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9" t="s">
        <v>616</v>
      </c>
      <c r="S6" s="138"/>
      <c r="T6" s="138"/>
      <c r="U6" s="138"/>
      <c r="V6" s="138" t="s">
        <v>605</v>
      </c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9" t="s">
        <v>616</v>
      </c>
      <c r="AM6" s="138"/>
      <c r="AN6" s="138"/>
      <c r="AO6" s="138"/>
    </row>
    <row r="7" spans="1:41" s="16" customFormat="1" ht="12.75" customHeight="1">
      <c r="A7" s="530" t="s">
        <v>178</v>
      </c>
      <c r="B7" s="530"/>
      <c r="C7" s="531" t="s">
        <v>179</v>
      </c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1"/>
      <c r="O7" s="531"/>
      <c r="P7" s="531"/>
      <c r="Q7" s="531"/>
      <c r="R7" s="531" t="s">
        <v>180</v>
      </c>
      <c r="S7" s="531"/>
      <c r="T7" s="531"/>
      <c r="U7" s="531"/>
      <c r="V7" s="531" t="s">
        <v>177</v>
      </c>
      <c r="W7" s="531"/>
      <c r="X7" s="531"/>
      <c r="Y7" s="531"/>
      <c r="Z7" s="531"/>
      <c r="AA7" s="531"/>
      <c r="AB7" s="531"/>
      <c r="AC7" s="531"/>
      <c r="AD7" s="531"/>
      <c r="AE7" s="531"/>
      <c r="AF7" s="531"/>
      <c r="AG7" s="531"/>
      <c r="AH7" s="531"/>
      <c r="AI7" s="531"/>
      <c r="AJ7" s="531"/>
      <c r="AK7" s="531"/>
      <c r="AL7" s="531" t="s">
        <v>468</v>
      </c>
      <c r="AM7" s="531"/>
      <c r="AN7" s="531"/>
      <c r="AO7" s="531"/>
    </row>
    <row r="8" spans="1:41" s="16" customFormat="1" ht="20.100000000000001" customHeight="1">
      <c r="A8" s="537" t="s">
        <v>0</v>
      </c>
      <c r="B8" s="538"/>
      <c r="C8" s="539" t="s">
        <v>704</v>
      </c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539"/>
      <c r="P8" s="539"/>
      <c r="Q8" s="539"/>
      <c r="R8" s="540">
        <v>0</v>
      </c>
      <c r="S8" s="540"/>
      <c r="T8" s="540"/>
      <c r="U8" s="540"/>
      <c r="V8" s="539" t="s">
        <v>698</v>
      </c>
      <c r="W8" s="539"/>
      <c r="X8" s="539"/>
      <c r="Y8" s="539"/>
      <c r="Z8" s="539"/>
      <c r="AA8" s="539"/>
      <c r="AB8" s="539"/>
      <c r="AC8" s="539"/>
      <c r="AD8" s="539"/>
      <c r="AE8" s="539"/>
      <c r="AF8" s="539"/>
      <c r="AG8" s="539"/>
      <c r="AH8" s="539"/>
      <c r="AI8" s="539"/>
      <c r="AJ8" s="539"/>
      <c r="AK8" s="539"/>
      <c r="AL8" s="536">
        <v>427</v>
      </c>
      <c r="AM8" s="536"/>
      <c r="AN8" s="536"/>
      <c r="AO8" s="536"/>
    </row>
    <row r="9" spans="1:41" s="16" customFormat="1" ht="20.100000000000001" customHeight="1">
      <c r="A9" s="537" t="s">
        <v>1</v>
      </c>
      <c r="B9" s="538"/>
      <c r="C9" s="539" t="s">
        <v>705</v>
      </c>
      <c r="D9" s="539"/>
      <c r="E9" s="539"/>
      <c r="F9" s="539"/>
      <c r="G9" s="539"/>
      <c r="H9" s="539"/>
      <c r="I9" s="539"/>
      <c r="J9" s="539"/>
      <c r="K9" s="539"/>
      <c r="L9" s="539"/>
      <c r="M9" s="539"/>
      <c r="N9" s="539"/>
      <c r="O9" s="539"/>
      <c r="P9" s="539"/>
      <c r="Q9" s="539"/>
      <c r="R9" s="540">
        <v>210</v>
      </c>
      <c r="S9" s="540"/>
      <c r="T9" s="540"/>
      <c r="U9" s="540"/>
      <c r="V9" s="539" t="s">
        <v>702</v>
      </c>
      <c r="W9" s="539"/>
      <c r="X9" s="539"/>
      <c r="Y9" s="539"/>
      <c r="Z9" s="539"/>
      <c r="AA9" s="539"/>
      <c r="AB9" s="539"/>
      <c r="AC9" s="539"/>
      <c r="AD9" s="539"/>
      <c r="AE9" s="539"/>
      <c r="AF9" s="539"/>
      <c r="AG9" s="539"/>
      <c r="AH9" s="539"/>
      <c r="AI9" s="539"/>
      <c r="AJ9" s="539"/>
      <c r="AK9" s="539"/>
      <c r="AL9" s="536">
        <v>0</v>
      </c>
      <c r="AM9" s="536"/>
      <c r="AN9" s="536"/>
      <c r="AO9" s="536"/>
    </row>
    <row r="10" spans="1:41" s="16" customFormat="1" ht="20.100000000000001" customHeight="1">
      <c r="A10" s="537" t="s">
        <v>2</v>
      </c>
      <c r="B10" s="538"/>
      <c r="C10" s="539" t="s">
        <v>706</v>
      </c>
      <c r="D10" s="539"/>
      <c r="E10" s="539"/>
      <c r="F10" s="539"/>
      <c r="G10" s="539"/>
      <c r="H10" s="539"/>
      <c r="I10" s="539"/>
      <c r="J10" s="539"/>
      <c r="K10" s="539"/>
      <c r="L10" s="539"/>
      <c r="M10" s="539"/>
      <c r="N10" s="539"/>
      <c r="O10" s="539"/>
      <c r="P10" s="539"/>
      <c r="Q10" s="539"/>
      <c r="R10" s="540">
        <v>0</v>
      </c>
      <c r="S10" s="540"/>
      <c r="T10" s="540"/>
      <c r="U10" s="540"/>
      <c r="V10" s="539" t="s">
        <v>703</v>
      </c>
      <c r="W10" s="539"/>
      <c r="X10" s="539"/>
      <c r="Y10" s="539"/>
      <c r="Z10" s="539"/>
      <c r="AA10" s="539"/>
      <c r="AB10" s="539"/>
      <c r="AC10" s="539"/>
      <c r="AD10" s="539"/>
      <c r="AE10" s="539"/>
      <c r="AF10" s="539"/>
      <c r="AG10" s="539"/>
      <c r="AH10" s="539"/>
      <c r="AI10" s="539"/>
      <c r="AJ10" s="539"/>
      <c r="AK10" s="539"/>
      <c r="AL10" s="536">
        <v>0</v>
      </c>
      <c r="AM10" s="536"/>
      <c r="AN10" s="536"/>
      <c r="AO10" s="536"/>
    </row>
    <row r="11" spans="1:41" s="16" customFormat="1" ht="20.100000000000001" customHeight="1">
      <c r="A11" s="537" t="s">
        <v>3</v>
      </c>
      <c r="B11" s="538"/>
      <c r="C11" s="539"/>
      <c r="D11" s="539"/>
      <c r="E11" s="539"/>
      <c r="F11" s="539"/>
      <c r="G11" s="539"/>
      <c r="H11" s="539"/>
      <c r="I11" s="539"/>
      <c r="J11" s="539"/>
      <c r="K11" s="539"/>
      <c r="L11" s="539"/>
      <c r="M11" s="539"/>
      <c r="N11" s="539"/>
      <c r="O11" s="539"/>
      <c r="P11" s="539"/>
      <c r="Q11" s="539"/>
      <c r="R11" s="540"/>
      <c r="S11" s="540"/>
      <c r="T11" s="540"/>
      <c r="U11" s="540"/>
      <c r="V11" s="539"/>
      <c r="W11" s="539"/>
      <c r="X11" s="539"/>
      <c r="Y11" s="539"/>
      <c r="Z11" s="539"/>
      <c r="AA11" s="539"/>
      <c r="AB11" s="539"/>
      <c r="AC11" s="539"/>
      <c r="AD11" s="539"/>
      <c r="AE11" s="539"/>
      <c r="AF11" s="539"/>
      <c r="AG11" s="539"/>
      <c r="AH11" s="539"/>
      <c r="AI11" s="539"/>
      <c r="AJ11" s="539"/>
      <c r="AK11" s="539"/>
      <c r="AL11" s="536"/>
      <c r="AM11" s="536"/>
      <c r="AN11" s="536"/>
      <c r="AO11" s="536"/>
    </row>
    <row r="12" spans="1:41" s="16" customFormat="1" ht="20.100000000000001" customHeight="1">
      <c r="A12" s="537" t="s">
        <v>4</v>
      </c>
      <c r="B12" s="538"/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  <c r="N12" s="539"/>
      <c r="O12" s="539"/>
      <c r="P12" s="539"/>
      <c r="Q12" s="539"/>
      <c r="R12" s="540"/>
      <c r="S12" s="540"/>
      <c r="T12" s="540"/>
      <c r="U12" s="540"/>
      <c r="V12" s="539"/>
      <c r="W12" s="539"/>
      <c r="X12" s="539"/>
      <c r="Y12" s="539"/>
      <c r="Z12" s="539"/>
      <c r="AA12" s="539"/>
      <c r="AB12" s="539"/>
      <c r="AC12" s="539"/>
      <c r="AD12" s="539"/>
      <c r="AE12" s="539"/>
      <c r="AF12" s="539"/>
      <c r="AG12" s="539"/>
      <c r="AH12" s="539"/>
      <c r="AI12" s="539"/>
      <c r="AJ12" s="539"/>
      <c r="AK12" s="539"/>
      <c r="AL12" s="536"/>
      <c r="AM12" s="536"/>
      <c r="AN12" s="536"/>
      <c r="AO12" s="536"/>
    </row>
    <row r="13" spans="1:41" s="16" customFormat="1" ht="20.100000000000001" customHeight="1">
      <c r="A13" s="541" t="s">
        <v>5</v>
      </c>
      <c r="B13" s="542"/>
      <c r="C13" s="543" t="s">
        <v>614</v>
      </c>
      <c r="D13" s="543"/>
      <c r="E13" s="543"/>
      <c r="F13" s="543"/>
      <c r="G13" s="543"/>
      <c r="H13" s="543"/>
      <c r="I13" s="543"/>
      <c r="J13" s="543"/>
      <c r="K13" s="543"/>
      <c r="L13" s="543"/>
      <c r="M13" s="543"/>
      <c r="N13" s="543"/>
      <c r="O13" s="543"/>
      <c r="P13" s="543"/>
      <c r="Q13" s="543"/>
      <c r="R13" s="544">
        <f>SUM(R8:U12)</f>
        <v>210</v>
      </c>
      <c r="S13" s="544"/>
      <c r="T13" s="544"/>
      <c r="U13" s="544"/>
      <c r="V13" s="522" t="s">
        <v>620</v>
      </c>
      <c r="W13" s="523"/>
      <c r="X13" s="523"/>
      <c r="Y13" s="523"/>
      <c r="Z13" s="523"/>
      <c r="AA13" s="523"/>
      <c r="AB13" s="523"/>
      <c r="AC13" s="523"/>
      <c r="AD13" s="523"/>
      <c r="AE13" s="523"/>
      <c r="AF13" s="523"/>
      <c r="AG13" s="523"/>
      <c r="AH13" s="523"/>
      <c r="AI13" s="523"/>
      <c r="AJ13" s="523"/>
      <c r="AK13" s="524"/>
      <c r="AL13" s="444">
        <f>SUM(AL8:AO12)</f>
        <v>427</v>
      </c>
      <c r="AM13" s="444"/>
      <c r="AN13" s="444"/>
      <c r="AO13" s="444"/>
    </row>
    <row r="14" spans="1:41" ht="20.100000000000001" customHeight="1">
      <c r="A14" s="534"/>
      <c r="B14" s="534"/>
      <c r="C14" s="532"/>
      <c r="D14" s="532"/>
      <c r="E14" s="532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532"/>
      <c r="R14" s="535"/>
      <c r="S14" s="535"/>
      <c r="T14" s="535"/>
      <c r="U14" s="535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  <c r="AI14" s="532"/>
      <c r="AJ14" s="532"/>
      <c r="AK14" s="46"/>
      <c r="AL14" s="533"/>
      <c r="AM14" s="533"/>
      <c r="AN14" s="533"/>
      <c r="AO14" s="533"/>
    </row>
  </sheetData>
  <mergeCells count="51">
    <mergeCell ref="A1:AO1"/>
    <mergeCell ref="A2:AO2"/>
    <mergeCell ref="A3:AO3"/>
    <mergeCell ref="A4:AO4"/>
    <mergeCell ref="A5:B6"/>
    <mergeCell ref="C5:U5"/>
    <mergeCell ref="V5:AO5"/>
    <mergeCell ref="C6:Q6"/>
    <mergeCell ref="R6:U6"/>
    <mergeCell ref="V6:AK6"/>
    <mergeCell ref="AL6:AO6"/>
    <mergeCell ref="A8:B8"/>
    <mergeCell ref="C8:Q8"/>
    <mergeCell ref="R8:U8"/>
    <mergeCell ref="V8:AK8"/>
    <mergeCell ref="A7:B7"/>
    <mergeCell ref="C7:Q7"/>
    <mergeCell ref="R7:U7"/>
    <mergeCell ref="AL8:AO8"/>
    <mergeCell ref="AL10:AO10"/>
    <mergeCell ref="V7:AK7"/>
    <mergeCell ref="AL7:AO7"/>
    <mergeCell ref="V9:AK9"/>
    <mergeCell ref="AL9:AO9"/>
    <mergeCell ref="V10:AK10"/>
    <mergeCell ref="A9:B9"/>
    <mergeCell ref="C9:Q9"/>
    <mergeCell ref="R9:U9"/>
    <mergeCell ref="A11:B11"/>
    <mergeCell ref="C11:Q11"/>
    <mergeCell ref="R11:U11"/>
    <mergeCell ref="V11:AK11"/>
    <mergeCell ref="AL11:AO11"/>
    <mergeCell ref="A10:B10"/>
    <mergeCell ref="C10:Q10"/>
    <mergeCell ref="R10:U10"/>
    <mergeCell ref="AL12:AO12"/>
    <mergeCell ref="A13:B13"/>
    <mergeCell ref="C13:Q13"/>
    <mergeCell ref="R13:U13"/>
    <mergeCell ref="V13:AK13"/>
    <mergeCell ref="AL13:AO13"/>
    <mergeCell ref="A12:B12"/>
    <mergeCell ref="C12:Q12"/>
    <mergeCell ref="R12:U12"/>
    <mergeCell ref="V12:AK12"/>
    <mergeCell ref="A14:B14"/>
    <mergeCell ref="C14:Q14"/>
    <mergeCell ref="R14:U14"/>
    <mergeCell ref="V14:AJ14"/>
    <mergeCell ref="AL14:AO14"/>
  </mergeCells>
  <printOptions horizontalCentered="1"/>
  <pageMargins left="0.19685039370078741" right="0.19685039370078741" top="0.59055118110236227" bottom="0.78740157480314965" header="1.1023622047244095" footer="0.51181102362204722"/>
  <pageSetup paperSize="9" scale="73" fitToHeight="0" orientation="landscape" r:id="rId1"/>
  <headerFooter alignWithMargins="0">
    <oddFooter>&amp;P. oldal, összesen: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20</vt:i4>
      </vt:variant>
      <vt:variant>
        <vt:lpstr>Névvel ellátott tartományok</vt:lpstr>
      </vt:variant>
      <vt:variant>
        <vt:i4>35</vt:i4>
      </vt:variant>
    </vt:vector>
  </HeadingPairs>
  <TitlesOfParts>
    <vt:vector size="5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'01'!Nyomtatási_cím</vt:lpstr>
      <vt:lpstr>'02'!Nyomtatási_cím</vt:lpstr>
      <vt:lpstr>'03'!Nyomtatási_cím</vt:lpstr>
      <vt:lpstr>'04'!Nyomtatási_cím</vt:lpstr>
      <vt:lpstr>'05'!Nyomtatási_cím</vt:lpstr>
      <vt:lpstr>'06'!Nyomtatási_cím</vt:lpstr>
      <vt:lpstr>'07'!Nyomtatási_cím</vt:lpstr>
      <vt:lpstr>'08'!Nyomtatási_cím</vt:lpstr>
      <vt:lpstr>'09'!Nyomtatási_cím</vt:lpstr>
      <vt:lpstr>'10'!Nyomtatási_cím</vt:lpstr>
      <vt:lpstr>'11'!Nyomtatási_cím</vt:lpstr>
      <vt:lpstr>'12'!Nyomtatási_cím</vt:lpstr>
      <vt:lpstr>'13'!Nyomtatási_cím</vt:lpstr>
      <vt:lpstr>'14'!Nyomtatási_cím</vt:lpstr>
      <vt:lpstr>'15'!Nyomtatási_cím</vt:lpstr>
      <vt:lpstr>'16'!Nyomtatási_cím</vt:lpstr>
      <vt:lpstr>'17'!Nyomtatási_cím</vt:lpstr>
      <vt:lpstr>'18'!Nyomtatási_cím</vt:lpstr>
      <vt:lpstr>'19'!Nyomtatási_cím</vt:lpstr>
      <vt:lpstr>'02'!Nyomtatási_terület</vt:lpstr>
      <vt:lpstr>'03'!Nyomtatási_terület</vt:lpstr>
      <vt:lpstr>'04'!Nyomtatási_terület</vt:lpstr>
      <vt:lpstr>'05'!Nyomtatási_terület</vt:lpstr>
      <vt:lpstr>'06'!Nyomtatási_terület</vt:lpstr>
      <vt:lpstr>'07'!Nyomtatási_terület</vt:lpstr>
      <vt:lpstr>'08'!Nyomtatási_terület</vt:lpstr>
      <vt:lpstr>'09'!Nyomtatási_terület</vt:lpstr>
      <vt:lpstr>'10'!Nyomtatási_terület</vt:lpstr>
      <vt:lpstr>'11'!Nyomtatási_terület</vt:lpstr>
      <vt:lpstr>'12'!Nyomtatási_terület</vt:lpstr>
      <vt:lpstr>'13'!Nyomtatási_terület</vt:lpstr>
      <vt:lpstr>'14'!Nyomtatási_terület</vt:lpstr>
      <vt:lpstr>'15'!Nyomtatási_terület</vt:lpstr>
      <vt:lpstr>'19'!Nyomtatási_terület</vt:lpstr>
      <vt:lpstr>'20'!Nyomtatási_terület</vt:lpstr>
    </vt:vector>
  </TitlesOfParts>
  <Company>Őcsényi Közös Önkormányzati Hivatal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Költségvetési rendelet</dc:title>
  <dc:subject/>
  <dc:creator>Horváth Gábor (gazd.ea. - Őcsényi Közös Önk. Hivatal)</dc:creator>
  <cp:lastModifiedBy>user</cp:lastModifiedBy>
  <cp:lastPrinted>2015-04-27T11:24:25Z</cp:lastPrinted>
  <dcterms:created xsi:type="dcterms:W3CDTF">1998-12-06T10:54:59Z</dcterms:created>
  <dcterms:modified xsi:type="dcterms:W3CDTF">2015-04-27T11:43:33Z</dcterms:modified>
</cp:coreProperties>
</file>